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ödergården\Desktop\Styrelsen\"/>
    </mc:Choice>
  </mc:AlternateContent>
  <bookViews>
    <workbookView xWindow="0" yWindow="0" windowWidth="23040" windowHeight="8904"/>
  </bookViews>
  <sheets>
    <sheet name="FB 2020" sheetId="7" r:id="rId1"/>
    <sheet name="RR 2020" sheetId="6" r:id="rId2"/>
    <sheet name="BR 2020" sheetId="5" r:id="rId3"/>
    <sheet name="Avstämning HB" sheetId="8" r:id="rId4"/>
    <sheet name="Kontounderlag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9" i="5" l="1"/>
  <c r="D81" i="5"/>
  <c r="P19" i="6"/>
  <c r="P14" i="6"/>
  <c r="P13" i="6"/>
  <c r="P11" i="6"/>
  <c r="P9" i="6"/>
  <c r="D15" i="6"/>
  <c r="I102" i="7"/>
  <c r="F132" i="5"/>
  <c r="F125" i="5"/>
  <c r="F81" i="5"/>
  <c r="F71" i="5"/>
  <c r="F73" i="5" s="1"/>
  <c r="F33" i="5"/>
  <c r="F21" i="5"/>
  <c r="F29" i="5" s="1"/>
  <c r="F13" i="5"/>
  <c r="F15" i="5" s="1"/>
  <c r="F30" i="6"/>
  <c r="F32" i="6" s="1"/>
  <c r="F37" i="6" s="1"/>
  <c r="F42" i="6" s="1"/>
  <c r="F22" i="6"/>
  <c r="F24" i="6" s="1"/>
  <c r="F15" i="6"/>
  <c r="F20" i="8"/>
  <c r="F54" i="8"/>
  <c r="F31" i="8"/>
  <c r="F37" i="8"/>
  <c r="F15" i="8"/>
  <c r="G102" i="7"/>
  <c r="D30" i="6"/>
  <c r="P29" i="6"/>
  <c r="P28" i="6"/>
  <c r="D22" i="6"/>
  <c r="D132" i="5"/>
  <c r="D125" i="5"/>
  <c r="D71" i="5"/>
  <c r="D73" i="5" s="1"/>
  <c r="D33" i="5"/>
  <c r="D29" i="5"/>
  <c r="D13" i="5"/>
  <c r="D15" i="5" s="1"/>
  <c r="D83" i="5" l="1"/>
  <c r="F83" i="5"/>
  <c r="F36" i="5"/>
  <c r="F38" i="5" s="1"/>
  <c r="D36" i="5"/>
  <c r="D38" i="5" s="1"/>
  <c r="D24" i="6"/>
  <c r="D32" i="6" s="1"/>
  <c r="D37" i="6" s="1"/>
  <c r="D42" i="6" s="1"/>
  <c r="I17" i="4" l="1"/>
  <c r="I41" i="4" l="1"/>
  <c r="I34" i="4"/>
  <c r="I22" i="4"/>
</calcChain>
</file>

<file path=xl/sharedStrings.xml><?xml version="1.0" encoding="utf-8"?>
<sst xmlns="http://schemas.openxmlformats.org/spreadsheetml/2006/main" count="306" uniqueCount="223">
  <si>
    <t xml:space="preserve"> </t>
  </si>
  <si>
    <t>Arbetspliktsintäkter</t>
  </si>
  <si>
    <t>-</t>
  </si>
  <si>
    <t>Personalkostnader</t>
  </si>
  <si>
    <t>Bokslutsdispositioner</t>
  </si>
  <si>
    <t>Skatter</t>
  </si>
  <si>
    <t>TILLGÅNGAR</t>
  </si>
  <si>
    <t>Anläggningstillgångar</t>
  </si>
  <si>
    <t>Omsättningstillgångar</t>
  </si>
  <si>
    <t>Kortfristiga placeringar</t>
  </si>
  <si>
    <t>1820</t>
  </si>
  <si>
    <t>Obligationer</t>
  </si>
  <si>
    <t>1890</t>
  </si>
  <si>
    <t>Värdereglering av kortfr placeringar</t>
  </si>
  <si>
    <t>S:a Kortfristiga placeringar</t>
  </si>
  <si>
    <t>Kassa och bank</t>
  </si>
  <si>
    <t>Sparkonto Swedbank</t>
  </si>
  <si>
    <t>Kortfristiga skulder</t>
  </si>
  <si>
    <t>Årsredovisning för</t>
  </si>
  <si>
    <t>Föreningen Södergården</t>
  </si>
  <si>
    <t>802008-0688</t>
  </si>
  <si>
    <t>Räkenskapsåret</t>
  </si>
  <si>
    <t>Innehållsförteckning:</t>
  </si>
  <si>
    <t>Sida</t>
  </si>
  <si>
    <t>Förvaltningsberättelse</t>
  </si>
  <si>
    <t>Resultaträkning</t>
  </si>
  <si>
    <t>Balansräkning</t>
  </si>
  <si>
    <t>Noter</t>
  </si>
  <si>
    <t xml:space="preserve"> 3-4</t>
  </si>
  <si>
    <t>Noter till resultaträkning</t>
  </si>
  <si>
    <t>Noter till balansräkning</t>
  </si>
  <si>
    <t>Underskrifter</t>
  </si>
  <si>
    <t>Not</t>
  </si>
  <si>
    <t xml:space="preserve">Resultaträkning </t>
  </si>
  <si>
    <t>Rörelseintäker, lagerförändring m.m</t>
  </si>
  <si>
    <t>Bidrag</t>
  </si>
  <si>
    <t>Medlemsavgifter</t>
  </si>
  <si>
    <t>Gåvor</t>
  </si>
  <si>
    <t>3989, 3993</t>
  </si>
  <si>
    <t>Konton</t>
  </si>
  <si>
    <t>3982, 3983, 3985,3987</t>
  </si>
  <si>
    <t>Summa rörelseintäkter, lagerförändring m.m.</t>
  </si>
  <si>
    <t>Rörelsekostnader</t>
  </si>
  <si>
    <t>Handelsvaror</t>
  </si>
  <si>
    <t>Övriga externa kostnader</t>
  </si>
  <si>
    <t>5010-6992</t>
  </si>
  <si>
    <t>7010-7699</t>
  </si>
  <si>
    <t>3</t>
  </si>
  <si>
    <t>Summa rörelsekostnader</t>
  </si>
  <si>
    <t>Rörelseresultat</t>
  </si>
  <si>
    <t>Finansiella poster</t>
  </si>
  <si>
    <t>Övriga ränteintäkter och liknande resultatposter</t>
  </si>
  <si>
    <t>Räntekostnader och liknande resultatposter</t>
  </si>
  <si>
    <t>Summa finansiella poster</t>
  </si>
  <si>
    <t>Resultat efter finansiella poster</t>
  </si>
  <si>
    <t>Resultat före skatt</t>
  </si>
  <si>
    <t>Årets resultat</t>
  </si>
  <si>
    <t>Belopp i kr</t>
  </si>
  <si>
    <t xml:space="preserve">Balansräkning </t>
  </si>
  <si>
    <t>Finansiella anläggningstillgångar</t>
  </si>
  <si>
    <t>1310-1312</t>
  </si>
  <si>
    <t>Andra långfristiga värdepappersinnehav</t>
  </si>
  <si>
    <t>Summa finansiella anläggningstillgångar</t>
  </si>
  <si>
    <t>Summa anläggningstillgångar</t>
  </si>
  <si>
    <t>Kortfristiga fordringar</t>
  </si>
  <si>
    <t>Kundfordringar</t>
  </si>
  <si>
    <t>Övriga fordringar</t>
  </si>
  <si>
    <t>Förutbetalda kostnader och upplupna intäkter</t>
  </si>
  <si>
    <t>Summa kortfristiga fordringar</t>
  </si>
  <si>
    <t>Summa kassa och bank</t>
  </si>
  <si>
    <t>Summa omsättningstillgångar</t>
  </si>
  <si>
    <t>SUMMA TILLGÅNGAR</t>
  </si>
  <si>
    <t>1910-1940</t>
  </si>
  <si>
    <t>EGET KAPITAL OCH SKULDER</t>
  </si>
  <si>
    <t>Egel Kapital</t>
  </si>
  <si>
    <t>Fritt eget kapital</t>
  </si>
  <si>
    <t>Fritt eget kapital vid årets början</t>
  </si>
  <si>
    <t>2071-2078, 2086-2091</t>
  </si>
  <si>
    <t>Summa fritt egt kapital</t>
  </si>
  <si>
    <t>Summa eget kapital</t>
  </si>
  <si>
    <t>Skatteskulder</t>
  </si>
  <si>
    <t>Övriga skulder</t>
  </si>
  <si>
    <t>Upplupna kostnader och förutbetalda intäkter</t>
  </si>
  <si>
    <t>Summa kortfristiga skulder</t>
  </si>
  <si>
    <t>SEMMA EGET KAPITAL OCH SKULDER</t>
  </si>
  <si>
    <t>Not 1 Redovisningsprinciper</t>
  </si>
  <si>
    <t>Not 2 Andra långfristiga värdepappersinnehav</t>
  </si>
  <si>
    <t>Ackumulerade anskaffningsvärden</t>
  </si>
  <si>
    <t>Vid årets början</t>
  </si>
  <si>
    <t>Årets försäljningar</t>
  </si>
  <si>
    <t>Redovisat värde vid årets slut</t>
  </si>
  <si>
    <t>Not 3 Personal</t>
  </si>
  <si>
    <t>Medelantalet anställda</t>
  </si>
  <si>
    <t>Jagit Deol</t>
  </si>
  <si>
    <t>Gunilla Lundborg</t>
  </si>
  <si>
    <t xml:space="preserve">Min/Vår revisionsberättelse har lämnats den </t>
  </si>
  <si>
    <t>Johan Engdahl</t>
  </si>
  <si>
    <t>Auktoriserad revisor</t>
  </si>
  <si>
    <t>Magnus Berg</t>
  </si>
  <si>
    <t>Revisor</t>
  </si>
  <si>
    <t>(underskott)</t>
  </si>
  <si>
    <t>Vnr 637 Göran Bergström felaktig utbetalning</t>
  </si>
  <si>
    <t xml:space="preserve">Skattekontot Utgående saldo 2019-12-31 </t>
  </si>
  <si>
    <t>Avräkning för skatter och avgifter</t>
  </si>
  <si>
    <t>Andra kortfristiga fordringar</t>
  </si>
  <si>
    <t>Beräknad särskild löneskatt på pensionskostnader</t>
  </si>
  <si>
    <t>Lönerskatt 2018</t>
  </si>
  <si>
    <t>Löneskatt 2019</t>
  </si>
  <si>
    <t>Summa löneskatt</t>
  </si>
  <si>
    <t>Personalskatt löneutbetalning dec-19</t>
  </si>
  <si>
    <t>Avräkning lagstadgade sociala avgifter dec-19</t>
  </si>
  <si>
    <t>Övriga kortfristiga skulder</t>
  </si>
  <si>
    <t>Vnr 555 Swish FFF okt-19</t>
  </si>
  <si>
    <t>Vnr 641 Annica kvitton</t>
  </si>
  <si>
    <t>Övriga upplupna kostnader och förutbetalda intäkter</t>
  </si>
  <si>
    <t>Vnr 656 Kulturförvaltningen bidrag</t>
  </si>
  <si>
    <t xml:space="preserve">Vnr 664 Fastighetskontoret hyra </t>
  </si>
  <si>
    <t>Vnr 666 City Mail</t>
  </si>
  <si>
    <t>Revisionsarvode 2019</t>
  </si>
  <si>
    <t>Summa</t>
  </si>
  <si>
    <t>Styrelseledamot</t>
  </si>
  <si>
    <t>Styrelsen för Föreningen Södergården, 802008-0688, får härmed avge årsredovisning för</t>
  </si>
  <si>
    <t>Verksamheten</t>
  </si>
  <si>
    <t>Allmänt om verksamheten</t>
  </si>
  <si>
    <t>Stockholm. Södergården vill verka för gemenskap och förståelse mellan människor tillhörande olika</t>
  </si>
  <si>
    <t>Främjande av ändamålet</t>
  </si>
  <si>
    <t>1. Att bedriva kursverksamhet</t>
  </si>
  <si>
    <t>5. Att arbeta för en drogfri verksamhet</t>
  </si>
  <si>
    <t>Väsentliga händelser under räkenskapsåret</t>
  </si>
  <si>
    <t>Flerårsöversikt</t>
  </si>
  <si>
    <t>Netto omsättning</t>
  </si>
  <si>
    <t>Belopp i tkr</t>
  </si>
  <si>
    <t>Förändringar i eget kapital</t>
  </si>
  <si>
    <t>Disposition enl årsstämmebeslut</t>
  </si>
  <si>
    <t>Lämnade bidrag</t>
  </si>
  <si>
    <t xml:space="preserve">kapital </t>
  </si>
  <si>
    <t xml:space="preserve">Fritt eget </t>
  </si>
  <si>
    <t>Fritt eget</t>
  </si>
  <si>
    <t>Vid årets slut</t>
  </si>
  <si>
    <t>Övriga förutbetalda kostnader och upplupna intäkter</t>
  </si>
  <si>
    <t>Vnr 622 Office Magasin</t>
  </si>
  <si>
    <t>Vnr 659 iZettle</t>
  </si>
  <si>
    <t>Vnr 671 Collectum</t>
  </si>
  <si>
    <t>Nettoomsättning</t>
  </si>
  <si>
    <t>Övriga rörelseintäktr</t>
  </si>
  <si>
    <t>3210,3220, 3221, 3500, 3510,3596,3600, 3610, 3621, 3740</t>
  </si>
  <si>
    <t>Danskebank  Aktiv stiftelseportfölj</t>
  </si>
  <si>
    <t>Marknadsvärde på värdepappersinnehav</t>
  </si>
  <si>
    <t>Hemgårdstanken väcktes i England i slutet av 1800-talet och hängde samman med industrialismens</t>
  </si>
  <si>
    <t>framväxt. Södergården började sin verksamhet 1916 och är nu en ideell förening, religiöst och politiskt</t>
  </si>
  <si>
    <t>obunden, som också verkar för en drogfri miljö. Studieverksamheten bedrivs i samverkan med ABF</t>
  </si>
  <si>
    <t>åldrar, kulturer, åsiktsriktningar och arbetsområden samt vara ett socialt, kulturellt och pedagogiskt</t>
  </si>
  <si>
    <t>centrum, där verksamheten anpassas att möta behövet i ett föränderligt samhälle.</t>
  </si>
  <si>
    <t>Föreningen förverkligar sina mål genom</t>
  </si>
  <si>
    <t>2. Att bedriva opionsbildande verksamhet i enlighet med föreningens målsättning</t>
  </si>
  <si>
    <t>3. Att stimulera till startande av självstyrande grupper inom gårdens verksamhet.</t>
  </si>
  <si>
    <t>Marknadsvärde vid årets slut</t>
  </si>
  <si>
    <t>Swedbank Räntefond</t>
  </si>
  <si>
    <t>Ameli Näsvall</t>
  </si>
  <si>
    <t>betald mars 2020</t>
  </si>
  <si>
    <t>Föreningen har sitt sätte i Stockholm.</t>
  </si>
  <si>
    <t>1(6)</t>
  </si>
  <si>
    <t>2(6)</t>
  </si>
  <si>
    <t>3(6)</t>
  </si>
  <si>
    <t>4(6)</t>
  </si>
  <si>
    <t>5(6)</t>
  </si>
  <si>
    <t>6(6)</t>
  </si>
  <si>
    <t>kreditfaktura</t>
  </si>
  <si>
    <t>Not 4 Väsentliga händelser efter räkenskapsårets utgång</t>
  </si>
  <si>
    <t>Covid-19 pandemin kan komma att påverka föreningens</t>
  </si>
  <si>
    <t>verksamhet i negativ riktning.</t>
  </si>
  <si>
    <t>Mona Näreskog</t>
  </si>
  <si>
    <t>Kristina Lejdström</t>
  </si>
  <si>
    <t>Övriga förutbetalda kostnader och upplupna intäker</t>
  </si>
  <si>
    <t>Övriga upplupna kostnader och förutbetald intäker</t>
  </si>
  <si>
    <t>Swedbank  Bas-25</t>
  </si>
  <si>
    <t>Förutbetalda hyreskostnader</t>
  </si>
  <si>
    <t>Enligt lista</t>
  </si>
  <si>
    <t>Avräkning för skatter o avgifter (skattekonto)</t>
  </si>
  <si>
    <t>Skatteverket Skattekonto lista</t>
  </si>
  <si>
    <t>Periodiseringar enl lista</t>
  </si>
  <si>
    <t>Vnr 684 Löneskatt 2019</t>
  </si>
  <si>
    <t>Upplupna Semesterlöner</t>
  </si>
  <si>
    <t>Vnr 636 Upplupna semlöner dec-20</t>
  </si>
  <si>
    <t>Upplupna lagstadgade sociala avgifter</t>
  </si>
  <si>
    <t>Vnr 637 Upplupna sociala avgifter dec-20</t>
  </si>
  <si>
    <t>Leverantörsskulder</t>
  </si>
  <si>
    <t>Vnr 624 ABF Stockholm</t>
  </si>
  <si>
    <t>Vnr 631 Martin&amp;Servera Kreditfaktura</t>
  </si>
  <si>
    <t>Vnr 630 Martin&amp;Servera kreditfaktura</t>
  </si>
  <si>
    <t>Vnr 632 Martin&amp;Servera Kreditfaktura</t>
  </si>
  <si>
    <t>Vnr 633 Collectum Kreditfaktura</t>
  </si>
  <si>
    <t>Vnr 634 Swedbank</t>
  </si>
  <si>
    <t>Vnr 635 Swedbank</t>
  </si>
  <si>
    <t>Vnr 639 Fastighetskontoret hyresrabatt</t>
  </si>
  <si>
    <t>Stockholm den                           2021</t>
  </si>
  <si>
    <t>Lill Nilsson</t>
  </si>
  <si>
    <t>Vnr 637 Göran Boström felaktig utbetalning 2019</t>
  </si>
  <si>
    <t>Vnr 316 Herr Entrématta Fnr 10969</t>
  </si>
  <si>
    <t>Vnr 596 Kontorsgiganten Fnr 3663849409539 dubbel bet</t>
  </si>
  <si>
    <t>Vnr 613 Fastighetskontoret hyra 1kv 2021</t>
  </si>
  <si>
    <t>Vnr 555 Swish  FFF oktober 2019</t>
  </si>
  <si>
    <t>Vnr 503 Serviceförvaltningen till ungdomsverksh 2021</t>
  </si>
  <si>
    <t>Vnr 606 Serviceförvaltningen 1kv 2021</t>
  </si>
  <si>
    <t>3000, 3044, 3110, 3120, 3130, 3140, 3911, 3913, 3914, 3915, 3994, 3990</t>
  </si>
  <si>
    <t>4400-4610,  4110-4121</t>
  </si>
  <si>
    <t>Bokföringsnämndens allmänna råd BFNAR 2016:10 Årsredovisning i mindre företag.</t>
  </si>
  <si>
    <t xml:space="preserve">Årsredovisningen har upprättats i enlight med Årsredovisningslagen och </t>
  </si>
  <si>
    <t>2020-01-01 - 2020-12-31</t>
  </si>
  <si>
    <t>Vnr 629 Collectum löneskatt 2020</t>
  </si>
  <si>
    <t>Vnr 628 Folksam löneskatt 2020</t>
  </si>
  <si>
    <t>räkenskapsåret 2020.</t>
  </si>
  <si>
    <t xml:space="preserve">Styrelseordförande </t>
  </si>
  <si>
    <t>4- Att stödja och följa gruppernas verksamhet samt verka för utbyte mellan grupperna</t>
  </si>
  <si>
    <t>Sekreterare</t>
  </si>
  <si>
    <t>Kassör</t>
  </si>
  <si>
    <t>Maria Kangas</t>
  </si>
  <si>
    <t>Vnr 638 Sonora uppl revisionsarvode 2020</t>
  </si>
  <si>
    <t>2710-2890</t>
  </si>
  <si>
    <t>2920-2990</t>
  </si>
  <si>
    <t>1630, 1680</t>
  </si>
  <si>
    <t>1710-1790</t>
  </si>
  <si>
    <t>Verksamheten pausades under våren 2020 på grund av Covid-19-pandemin. Föreningen erhöll stöd för intäktsbortfallet samt korttidspermitterade personal. En hyresreduktion om 50% för kvartal 3 och 4 erhölls i slutet av december.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</si>
</sst>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2" xfId="0" applyBorder="1"/>
    <xf numFmtId="164" fontId="0" fillId="0" borderId="2" xfId="0" applyNumberFormat="1" applyBorder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49" fontId="0" fillId="0" borderId="1" xfId="0" applyNumberFormat="1" applyBorder="1"/>
    <xf numFmtId="49" fontId="0" fillId="0" borderId="0" xfId="0" applyNumberFormat="1"/>
    <xf numFmtId="3" fontId="0" fillId="0" borderId="0" xfId="0" applyNumberFormat="1"/>
    <xf numFmtId="2" fontId="0" fillId="0" borderId="0" xfId="0" applyNumberFormat="1"/>
    <xf numFmtId="3" fontId="0" fillId="0" borderId="0" xfId="0" applyNumberFormat="1" applyAlignment="1">
      <alignment horizontal="right"/>
    </xf>
    <xf numFmtId="3" fontId="0" fillId="0" borderId="1" xfId="0" applyNumberFormat="1" applyBorder="1"/>
    <xf numFmtId="2" fontId="0" fillId="0" borderId="1" xfId="0" applyNumberFormat="1" applyBorder="1"/>
    <xf numFmtId="4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0" borderId="3" xfId="0" applyBorder="1"/>
    <xf numFmtId="164" fontId="0" fillId="0" borderId="3" xfId="0" applyNumberFormat="1" applyBorder="1"/>
    <xf numFmtId="49" fontId="0" fillId="0" borderId="3" xfId="0" applyNumberFormat="1" applyBorder="1"/>
    <xf numFmtId="164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/>
    <xf numFmtId="49" fontId="1" fillId="0" borderId="0" xfId="0" applyNumberFormat="1" applyFont="1"/>
    <xf numFmtId="0" fontId="0" fillId="0" borderId="0" xfId="0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49" fontId="0" fillId="0" borderId="0" xfId="0" applyNumberFormat="1" applyAlignment="1">
      <alignment horizontal="center"/>
    </xf>
    <xf numFmtId="49" fontId="0" fillId="0" borderId="0" xfId="0" applyNumberFormat="1" applyFont="1"/>
    <xf numFmtId="4" fontId="0" fillId="0" borderId="2" xfId="0" applyNumberFormat="1" applyBorder="1"/>
    <xf numFmtId="3" fontId="0" fillId="0" borderId="2" xfId="0" applyNumberFormat="1" applyBorder="1"/>
    <xf numFmtId="3" fontId="0" fillId="0" borderId="2" xfId="0" applyNumberFormat="1" applyBorder="1" applyAlignment="1">
      <alignment horizontal="right"/>
    </xf>
    <xf numFmtId="49" fontId="1" fillId="0" borderId="1" xfId="0" applyNumberFormat="1" applyFont="1" applyBorder="1"/>
    <xf numFmtId="0" fontId="8" fillId="0" borderId="0" xfId="0" applyFont="1"/>
    <xf numFmtId="0" fontId="8" fillId="0" borderId="1" xfId="0" applyFont="1" applyBorder="1" applyAlignment="1"/>
    <xf numFmtId="3" fontId="0" fillId="0" borderId="0" xfId="0" applyNumberFormat="1" applyBorder="1"/>
    <xf numFmtId="2" fontId="0" fillId="0" borderId="0" xfId="0" applyNumberFormat="1" applyBorder="1"/>
    <xf numFmtId="0" fontId="0" fillId="0" borderId="3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Alignment="1">
      <alignment horizontal="center"/>
    </xf>
    <xf numFmtId="2" fontId="0" fillId="0" borderId="2" xfId="0" applyNumberFormat="1" applyBorder="1"/>
    <xf numFmtId="14" fontId="0" fillId="0" borderId="1" xfId="0" applyNumberFormat="1" applyBorder="1"/>
    <xf numFmtId="14" fontId="0" fillId="0" borderId="0" xfId="0" applyNumberFormat="1"/>
    <xf numFmtId="3" fontId="0" fillId="0" borderId="3" xfId="0" applyNumberFormat="1" applyBorder="1"/>
    <xf numFmtId="49" fontId="1" fillId="0" borderId="0" xfId="0" applyNumberFormat="1" applyFont="1" applyBorder="1"/>
    <xf numFmtId="49" fontId="0" fillId="0" borderId="0" xfId="0" applyNumberFormat="1" applyBorder="1"/>
    <xf numFmtId="4" fontId="0" fillId="0" borderId="1" xfId="0" applyNumberFormat="1" applyBorder="1"/>
    <xf numFmtId="1" fontId="0" fillId="0" borderId="0" xfId="0" applyNumberForma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1" xfId="0" applyBorder="1" applyAlignment="1"/>
    <xf numFmtId="0" fontId="1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Font="1"/>
    <xf numFmtId="3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applyAlignment="1">
      <alignment horizontal="center"/>
    </xf>
    <xf numFmtId="3" fontId="13" fillId="0" borderId="3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0" fontId="1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02"/>
  <sheetViews>
    <sheetView tabSelected="1" topLeftCell="A82" workbookViewId="0">
      <selection activeCell="B95" sqref="B95"/>
    </sheetView>
  </sheetViews>
  <sheetFormatPr defaultRowHeight="14.4" x14ac:dyDescent="0.3"/>
  <cols>
    <col min="1" max="1" width="4.5546875" customWidth="1"/>
    <col min="2" max="2" width="80.44140625" customWidth="1"/>
    <col min="12" max="12" width="10.5546875" customWidth="1"/>
  </cols>
  <sheetData>
    <row r="10" spans="2:9" s="22" customFormat="1" ht="21" x14ac:dyDescent="0.4">
      <c r="B10" s="71" t="s">
        <v>18</v>
      </c>
      <c r="C10" s="71"/>
      <c r="D10" s="71"/>
      <c r="E10" s="71"/>
      <c r="F10" s="71"/>
      <c r="G10" s="71"/>
      <c r="H10" s="71"/>
      <c r="I10" s="71"/>
    </row>
    <row r="13" spans="2:9" s="23" customFormat="1" ht="25.8" x14ac:dyDescent="0.5">
      <c r="B13" s="72" t="s">
        <v>19</v>
      </c>
      <c r="C13" s="72"/>
      <c r="D13" s="72"/>
      <c r="E13" s="72"/>
      <c r="F13" s="72"/>
      <c r="G13" s="72"/>
      <c r="H13" s="72"/>
      <c r="I13" s="72"/>
    </row>
    <row r="15" spans="2:9" ht="21" x14ac:dyDescent="0.4">
      <c r="B15" s="71" t="s">
        <v>20</v>
      </c>
      <c r="C15" s="71"/>
      <c r="D15" s="71"/>
      <c r="E15" s="71"/>
      <c r="F15" s="71"/>
      <c r="G15" s="71"/>
      <c r="H15" s="71"/>
      <c r="I15" s="71"/>
    </row>
    <row r="18" spans="2:9" s="22" customFormat="1" ht="21" x14ac:dyDescent="0.4">
      <c r="B18" s="71" t="s">
        <v>21</v>
      </c>
      <c r="C18" s="71"/>
      <c r="D18" s="71"/>
      <c r="E18" s="71"/>
      <c r="F18" s="71"/>
      <c r="G18" s="71"/>
      <c r="H18" s="71"/>
      <c r="I18" s="71"/>
    </row>
    <row r="20" spans="2:9" s="23" customFormat="1" ht="21" x14ac:dyDescent="0.4">
      <c r="B20" s="73" t="s">
        <v>208</v>
      </c>
      <c r="C20" s="73"/>
      <c r="D20" s="73"/>
      <c r="E20" s="73"/>
      <c r="F20" s="73"/>
      <c r="G20" s="73"/>
      <c r="H20" s="73"/>
      <c r="I20" s="73"/>
    </row>
    <row r="27" spans="2:9" x14ac:dyDescent="0.3">
      <c r="D27" t="s">
        <v>22</v>
      </c>
      <c r="H27" s="24" t="s">
        <v>23</v>
      </c>
    </row>
    <row r="29" spans="2:9" x14ac:dyDescent="0.3">
      <c r="D29" t="s">
        <v>24</v>
      </c>
      <c r="H29">
        <v>1</v>
      </c>
    </row>
    <row r="30" spans="2:9" x14ac:dyDescent="0.3">
      <c r="D30" t="s">
        <v>25</v>
      </c>
      <c r="H30">
        <v>2</v>
      </c>
    </row>
    <row r="31" spans="2:9" x14ac:dyDescent="0.3">
      <c r="D31" t="s">
        <v>26</v>
      </c>
      <c r="H31" s="25" t="s">
        <v>28</v>
      </c>
    </row>
    <row r="32" spans="2:9" x14ac:dyDescent="0.3">
      <c r="D32" t="s">
        <v>27</v>
      </c>
      <c r="H32">
        <v>5</v>
      </c>
    </row>
    <row r="33" spans="4:8" x14ac:dyDescent="0.3">
      <c r="D33" t="s">
        <v>30</v>
      </c>
      <c r="H33">
        <v>5</v>
      </c>
    </row>
    <row r="34" spans="4:8" x14ac:dyDescent="0.3">
      <c r="D34" t="s">
        <v>29</v>
      </c>
      <c r="H34">
        <v>5</v>
      </c>
    </row>
    <row r="35" spans="4:8" x14ac:dyDescent="0.3">
      <c r="D35" t="s">
        <v>31</v>
      </c>
      <c r="H35">
        <v>6</v>
      </c>
    </row>
    <row r="52" spans="1:11" x14ac:dyDescent="0.3">
      <c r="A52" s="27" t="s">
        <v>19</v>
      </c>
      <c r="B52" s="28"/>
      <c r="J52" s="24" t="s">
        <v>161</v>
      </c>
      <c r="K52" s="24"/>
    </row>
    <row r="53" spans="1:11" x14ac:dyDescent="0.3">
      <c r="A53" s="21" t="s">
        <v>20</v>
      </c>
      <c r="B53" s="28"/>
    </row>
    <row r="55" spans="1:11" ht="18" x14ac:dyDescent="0.35">
      <c r="B55" s="54" t="s">
        <v>24</v>
      </c>
      <c r="C55" s="55"/>
      <c r="D55" s="55"/>
      <c r="E55" s="55"/>
    </row>
    <row r="57" spans="1:11" x14ac:dyDescent="0.3">
      <c r="B57" t="s">
        <v>121</v>
      </c>
    </row>
    <row r="58" spans="1:11" x14ac:dyDescent="0.3">
      <c r="B58" t="s">
        <v>211</v>
      </c>
    </row>
    <row r="61" spans="1:11" ht="15.6" x14ac:dyDescent="0.3">
      <c r="B61" s="39" t="s">
        <v>122</v>
      </c>
      <c r="C61" s="56"/>
    </row>
    <row r="63" spans="1:11" x14ac:dyDescent="0.3">
      <c r="B63" s="23" t="s">
        <v>123</v>
      </c>
    </row>
    <row r="65" spans="2:10" x14ac:dyDescent="0.3">
      <c r="B65" t="s">
        <v>148</v>
      </c>
    </row>
    <row r="66" spans="2:10" x14ac:dyDescent="0.3">
      <c r="B66" t="s">
        <v>149</v>
      </c>
    </row>
    <row r="67" spans="2:10" x14ac:dyDescent="0.3">
      <c r="B67" t="s">
        <v>150</v>
      </c>
    </row>
    <row r="68" spans="2:10" x14ac:dyDescent="0.3">
      <c r="B68" t="s">
        <v>124</v>
      </c>
    </row>
    <row r="69" spans="2:10" x14ac:dyDescent="0.3">
      <c r="B69" t="s">
        <v>151</v>
      </c>
    </row>
    <row r="70" spans="2:10" x14ac:dyDescent="0.3">
      <c r="B70" t="s">
        <v>152</v>
      </c>
    </row>
    <row r="71" spans="2:10" x14ac:dyDescent="0.3">
      <c r="B71" t="s">
        <v>160</v>
      </c>
    </row>
    <row r="73" spans="2:10" x14ac:dyDescent="0.3">
      <c r="B73" s="23" t="s">
        <v>125</v>
      </c>
    </row>
    <row r="75" spans="2:10" x14ac:dyDescent="0.3">
      <c r="B75" t="s">
        <v>153</v>
      </c>
    </row>
    <row r="76" spans="2:10" x14ac:dyDescent="0.3">
      <c r="B76" t="s">
        <v>126</v>
      </c>
    </row>
    <row r="77" spans="2:10" x14ac:dyDescent="0.3">
      <c r="B77" t="s">
        <v>154</v>
      </c>
    </row>
    <row r="78" spans="2:10" x14ac:dyDescent="0.3">
      <c r="B78" t="s">
        <v>155</v>
      </c>
    </row>
    <row r="79" spans="2:10" x14ac:dyDescent="0.3">
      <c r="B79" s="69" t="s">
        <v>213</v>
      </c>
      <c r="C79" s="69"/>
      <c r="D79" s="69"/>
      <c r="E79" s="69"/>
      <c r="F79" s="69"/>
      <c r="G79" s="69"/>
      <c r="H79" s="69"/>
      <c r="I79" s="69"/>
      <c r="J79" s="69"/>
    </row>
    <row r="80" spans="2:10" x14ac:dyDescent="0.3">
      <c r="B80" t="s">
        <v>127</v>
      </c>
    </row>
    <row r="83" spans="2:12" x14ac:dyDescent="0.3">
      <c r="B83" s="23" t="s">
        <v>128</v>
      </c>
      <c r="G83" t="s">
        <v>0</v>
      </c>
    </row>
    <row r="84" spans="2:12" ht="43.2" x14ac:dyDescent="0.3">
      <c r="B84" s="76" t="s">
        <v>222</v>
      </c>
    </row>
    <row r="88" spans="2:12" ht="15.6" x14ac:dyDescent="0.3">
      <c r="B88" s="39" t="s">
        <v>129</v>
      </c>
      <c r="C88" s="56"/>
      <c r="D88" s="56"/>
      <c r="F88" s="70" t="s">
        <v>131</v>
      </c>
      <c r="G88" s="70"/>
      <c r="H88" s="70"/>
      <c r="I88" s="70"/>
      <c r="J88" s="70"/>
      <c r="K88" s="66"/>
    </row>
    <row r="89" spans="2:12" x14ac:dyDescent="0.3">
      <c r="B89" s="5"/>
      <c r="C89" s="5"/>
      <c r="D89" s="5"/>
      <c r="E89" s="5"/>
      <c r="F89" s="5">
        <v>2020</v>
      </c>
      <c r="G89" s="5">
        <v>2019</v>
      </c>
      <c r="H89" s="5">
        <v>2018</v>
      </c>
      <c r="I89" s="5">
        <v>2017</v>
      </c>
      <c r="J89" s="5">
        <v>2016</v>
      </c>
      <c r="K89" s="32"/>
      <c r="L89" s="32"/>
    </row>
    <row r="90" spans="2:12" x14ac:dyDescent="0.3">
      <c r="B90" t="s">
        <v>130</v>
      </c>
      <c r="F90">
        <v>443</v>
      </c>
      <c r="G90">
        <v>958</v>
      </c>
      <c r="H90">
        <v>675</v>
      </c>
      <c r="I90">
        <v>669</v>
      </c>
      <c r="J90">
        <v>671</v>
      </c>
    </row>
    <row r="91" spans="2:12" x14ac:dyDescent="0.3">
      <c r="B91" t="s">
        <v>54</v>
      </c>
      <c r="F91">
        <v>709</v>
      </c>
      <c r="G91">
        <v>-280</v>
      </c>
      <c r="H91">
        <v>292</v>
      </c>
      <c r="I91">
        <v>-106</v>
      </c>
      <c r="J91">
        <v>33</v>
      </c>
    </row>
    <row r="95" spans="2:12" ht="15.6" x14ac:dyDescent="0.3">
      <c r="B95" s="39" t="s">
        <v>132</v>
      </c>
      <c r="C95" s="39"/>
      <c r="D95" s="39"/>
      <c r="G95" s="59" t="s">
        <v>137</v>
      </c>
      <c r="I95" s="59" t="s">
        <v>136</v>
      </c>
    </row>
    <row r="96" spans="2:12" x14ac:dyDescent="0.3">
      <c r="G96" s="59" t="s">
        <v>135</v>
      </c>
      <c r="I96" s="59" t="s">
        <v>135</v>
      </c>
    </row>
    <row r="97" spans="2:9" x14ac:dyDescent="0.3">
      <c r="B97" s="5"/>
      <c r="C97" s="5"/>
      <c r="D97" s="5"/>
      <c r="E97" s="5"/>
      <c r="F97" s="5"/>
      <c r="G97" s="58">
        <v>2020</v>
      </c>
      <c r="H97" s="5"/>
      <c r="I97" s="58">
        <v>2019</v>
      </c>
    </row>
    <row r="98" spans="2:9" x14ac:dyDescent="0.3">
      <c r="B98" s="69" t="s">
        <v>88</v>
      </c>
      <c r="C98" s="69"/>
      <c r="G98" s="10">
        <v>4841685</v>
      </c>
      <c r="H98" s="10"/>
      <c r="I98" s="10">
        <v>5121842</v>
      </c>
    </row>
    <row r="99" spans="2:9" x14ac:dyDescent="0.3">
      <c r="B99" s="57" t="s">
        <v>133</v>
      </c>
      <c r="C99" s="57"/>
      <c r="D99" s="57"/>
      <c r="E99" s="57"/>
      <c r="G99" s="10"/>
      <c r="H99" s="10"/>
      <c r="I99" s="10"/>
    </row>
    <row r="100" spans="2:9" x14ac:dyDescent="0.3">
      <c r="B100" t="s">
        <v>134</v>
      </c>
      <c r="G100" s="10"/>
      <c r="H100" s="10"/>
      <c r="I100" s="10"/>
    </row>
    <row r="101" spans="2:9" x14ac:dyDescent="0.3">
      <c r="B101" t="s">
        <v>56</v>
      </c>
      <c r="G101" s="13">
        <v>709174</v>
      </c>
      <c r="H101" s="10"/>
      <c r="I101" s="13">
        <v>-280157</v>
      </c>
    </row>
    <row r="102" spans="2:9" x14ac:dyDescent="0.3">
      <c r="B102" t="s">
        <v>138</v>
      </c>
      <c r="G102" s="10">
        <f>SUM(G98:G101)</f>
        <v>5550859</v>
      </c>
      <c r="H102" s="10"/>
      <c r="I102" s="10">
        <f>SUM(I98:I101)</f>
        <v>4841685</v>
      </c>
    </row>
  </sheetData>
  <mergeCells count="6">
    <mergeCell ref="F88:J88"/>
    <mergeCell ref="B10:I10"/>
    <mergeCell ref="B13:I13"/>
    <mergeCell ref="B15:I15"/>
    <mergeCell ref="B18:I18"/>
    <mergeCell ref="B20:I20"/>
  </mergeCells>
  <pageMargins left="0.51181102362204722" right="0" top="0.59055118110236227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opLeftCell="A19" workbookViewId="0">
      <selection activeCell="AE22" sqref="AE22"/>
    </sheetView>
  </sheetViews>
  <sheetFormatPr defaultRowHeight="14.4" x14ac:dyDescent="0.3"/>
  <cols>
    <col min="1" max="1" width="5.33203125" customWidth="1"/>
    <col min="2" max="2" width="40.88671875" customWidth="1"/>
    <col min="3" max="3" width="5.5546875" customWidth="1"/>
    <col min="4" max="4" width="14.44140625" style="15" customWidth="1"/>
    <col min="5" max="5" width="6.5546875" customWidth="1"/>
    <col min="6" max="6" width="11" style="15" customWidth="1"/>
    <col min="7" max="7" width="6.6640625" customWidth="1"/>
    <col min="8" max="8" width="9.88671875" hidden="1" customWidth="1"/>
    <col min="9" max="9" width="9.109375" style="30" hidden="1" customWidth="1"/>
    <col min="10" max="15" width="9.109375" hidden="1" customWidth="1"/>
    <col min="16" max="16" width="12.33203125" style="10" hidden="1" customWidth="1"/>
    <col min="17" max="23" width="9.109375" hidden="1" customWidth="1"/>
    <col min="24" max="25" width="0" hidden="1" customWidth="1"/>
  </cols>
  <sheetData>
    <row r="1" spans="1:16" x14ac:dyDescent="0.3">
      <c r="A1" s="27" t="s">
        <v>19</v>
      </c>
      <c r="B1" s="28"/>
      <c r="C1" s="28"/>
      <c r="D1" s="74" t="s">
        <v>162</v>
      </c>
      <c r="E1" s="74"/>
      <c r="F1" s="74"/>
      <c r="G1" s="2"/>
    </row>
    <row r="2" spans="1:16" x14ac:dyDescent="0.3">
      <c r="A2" s="21" t="s">
        <v>20</v>
      </c>
      <c r="B2" s="28"/>
      <c r="C2" s="28"/>
      <c r="D2" s="1"/>
      <c r="E2" s="1"/>
      <c r="F2" s="1"/>
      <c r="G2" s="2"/>
    </row>
    <row r="3" spans="1:16" x14ac:dyDescent="0.3">
      <c r="A3" s="28"/>
      <c r="B3" s="28"/>
      <c r="D3" s="1"/>
      <c r="E3" s="1"/>
      <c r="F3" s="1"/>
      <c r="G3" s="2"/>
    </row>
    <row r="4" spans="1:16" ht="15.6" x14ac:dyDescent="0.3">
      <c r="A4" s="31"/>
      <c r="B4" s="40" t="s">
        <v>33</v>
      </c>
      <c r="C4" s="26"/>
      <c r="D4" s="75" t="s">
        <v>0</v>
      </c>
      <c r="E4" s="75"/>
      <c r="F4" s="75"/>
    </row>
    <row r="5" spans="1:16" x14ac:dyDescent="0.3">
      <c r="A5" s="32"/>
      <c r="B5" s="3"/>
      <c r="C5" s="3" t="s">
        <v>32</v>
      </c>
      <c r="D5" s="4">
        <v>43831</v>
      </c>
      <c r="E5" s="3"/>
      <c r="F5" s="4">
        <v>43466</v>
      </c>
      <c r="H5" s="10" t="s">
        <v>0</v>
      </c>
    </row>
    <row r="6" spans="1:16" x14ac:dyDescent="0.3">
      <c r="A6" s="32"/>
      <c r="B6" s="6" t="s">
        <v>0</v>
      </c>
      <c r="C6" s="6"/>
      <c r="D6" s="7">
        <v>44196</v>
      </c>
      <c r="E6" s="8"/>
      <c r="F6" s="7">
        <v>43830</v>
      </c>
      <c r="G6" s="9"/>
    </row>
    <row r="7" spans="1:16" ht="15.75" customHeight="1" x14ac:dyDescent="0.3">
      <c r="D7"/>
      <c r="F7"/>
    </row>
    <row r="8" spans="1:16" x14ac:dyDescent="0.3">
      <c r="A8" s="9" t="s">
        <v>0</v>
      </c>
      <c r="B8" s="29" t="s">
        <v>34</v>
      </c>
      <c r="C8" s="9"/>
      <c r="D8" s="10" t="s">
        <v>0</v>
      </c>
      <c r="E8" s="11"/>
      <c r="F8" s="10" t="s">
        <v>0</v>
      </c>
      <c r="G8" s="11"/>
      <c r="I8" s="30" t="s">
        <v>39</v>
      </c>
    </row>
    <row r="9" spans="1:16" x14ac:dyDescent="0.3">
      <c r="A9" s="9" t="s">
        <v>0</v>
      </c>
      <c r="B9" s="9" t="s">
        <v>35</v>
      </c>
      <c r="C9" s="9"/>
      <c r="D9" s="10">
        <v>3837370</v>
      </c>
      <c r="E9" s="11"/>
      <c r="F9" s="10">
        <v>2964147</v>
      </c>
      <c r="G9" s="11"/>
      <c r="I9" s="30" t="s">
        <v>40</v>
      </c>
      <c r="P9" s="10">
        <f>1900000+600000+747370+590000</f>
        <v>3837370</v>
      </c>
    </row>
    <row r="10" spans="1:16" x14ac:dyDescent="0.3">
      <c r="A10" s="9"/>
      <c r="B10" s="9" t="s">
        <v>36</v>
      </c>
      <c r="C10" s="9"/>
      <c r="D10" s="10">
        <v>35000</v>
      </c>
      <c r="E10" s="11"/>
      <c r="F10" s="10">
        <v>59337</v>
      </c>
      <c r="G10" s="11"/>
      <c r="I10" s="30">
        <v>3900</v>
      </c>
    </row>
    <row r="11" spans="1:16" x14ac:dyDescent="0.3">
      <c r="A11" s="9"/>
      <c r="B11" s="9" t="s">
        <v>37</v>
      </c>
      <c r="C11" s="9"/>
      <c r="D11" s="10">
        <v>239154</v>
      </c>
      <c r="E11" s="11"/>
      <c r="F11" s="10">
        <v>166724</v>
      </c>
      <c r="G11" s="11"/>
      <c r="I11" s="30" t="s">
        <v>38</v>
      </c>
      <c r="P11" s="10">
        <f>237414+1740</f>
        <v>239154</v>
      </c>
    </row>
    <row r="12" spans="1:16" hidden="1" x14ac:dyDescent="0.3">
      <c r="A12" s="9"/>
      <c r="B12" s="9" t="s">
        <v>1</v>
      </c>
      <c r="C12" s="9"/>
      <c r="D12" s="12" t="s">
        <v>2</v>
      </c>
      <c r="E12" s="11"/>
      <c r="F12" s="12" t="s">
        <v>2</v>
      </c>
      <c r="G12" s="11"/>
    </row>
    <row r="13" spans="1:16" x14ac:dyDescent="0.3">
      <c r="A13" s="9"/>
      <c r="B13" s="9" t="s">
        <v>143</v>
      </c>
      <c r="C13" s="9"/>
      <c r="D13" s="10">
        <v>443092</v>
      </c>
      <c r="E13" s="11"/>
      <c r="F13" s="10">
        <v>957924</v>
      </c>
      <c r="G13" s="11"/>
      <c r="I13" s="30" t="s">
        <v>145</v>
      </c>
      <c r="P13" s="10">
        <f>88669+255278.71+37294+7121.5+50120+4602+7.21</f>
        <v>443092.42</v>
      </c>
    </row>
    <row r="14" spans="1:16" x14ac:dyDescent="0.3">
      <c r="A14" s="9"/>
      <c r="B14" s="9" t="s">
        <v>144</v>
      </c>
      <c r="C14" s="9"/>
      <c r="D14" s="13">
        <v>1410705</v>
      </c>
      <c r="E14" s="11"/>
      <c r="F14" s="13">
        <v>1701593</v>
      </c>
      <c r="G14" s="11"/>
      <c r="I14" s="30" t="s">
        <v>204</v>
      </c>
      <c r="P14" s="10">
        <f>1058743.83+9055+640+2056+294964+37906+7040+300</f>
        <v>1410704.83</v>
      </c>
    </row>
    <row r="15" spans="1:16" x14ac:dyDescent="0.3">
      <c r="A15" s="9"/>
      <c r="B15" s="29" t="s">
        <v>41</v>
      </c>
      <c r="C15" s="9"/>
      <c r="D15" s="10">
        <f>SUM(D8:D14)</f>
        <v>5965321</v>
      </c>
      <c r="E15" s="11"/>
      <c r="F15" s="10">
        <f>SUM(F8:F14)</f>
        <v>5849725</v>
      </c>
      <c r="G15" s="11"/>
    </row>
    <row r="16" spans="1:16" x14ac:dyDescent="0.3">
      <c r="G16" s="11"/>
    </row>
    <row r="18" spans="1:16" x14ac:dyDescent="0.3">
      <c r="B18" s="29" t="s">
        <v>42</v>
      </c>
      <c r="C18" s="9"/>
      <c r="D18" s="10"/>
      <c r="E18" s="11"/>
      <c r="F18" s="10"/>
    </row>
    <row r="19" spans="1:16" x14ac:dyDescent="0.3">
      <c r="A19" s="9" t="s">
        <v>0</v>
      </c>
      <c r="B19" s="9" t="s">
        <v>43</v>
      </c>
      <c r="C19" s="9"/>
      <c r="D19" s="10">
        <v>-675302</v>
      </c>
      <c r="E19" s="11"/>
      <c r="F19" s="10">
        <v>-801444</v>
      </c>
      <c r="G19" s="11"/>
      <c r="I19" s="30" t="s">
        <v>205</v>
      </c>
      <c r="P19" s="10">
        <f>-159035.09+-516267</f>
        <v>-675302.09</v>
      </c>
    </row>
    <row r="20" spans="1:16" x14ac:dyDescent="0.3">
      <c r="A20" s="9" t="s">
        <v>0</v>
      </c>
      <c r="B20" s="9" t="s">
        <v>44</v>
      </c>
      <c r="C20" s="9"/>
      <c r="D20" s="12">
        <v>-2173073</v>
      </c>
      <c r="E20" s="11"/>
      <c r="F20" s="12">
        <v>-2575452</v>
      </c>
      <c r="G20" s="11"/>
      <c r="I20" s="30" t="s">
        <v>45</v>
      </c>
      <c r="P20" s="10">
        <v>-2173072.89</v>
      </c>
    </row>
    <row r="21" spans="1:16" x14ac:dyDescent="0.3">
      <c r="A21" s="9" t="s">
        <v>0</v>
      </c>
      <c r="B21" s="9" t="s">
        <v>3</v>
      </c>
      <c r="C21" s="33" t="s">
        <v>47</v>
      </c>
      <c r="D21" s="13">
        <v>-2407344</v>
      </c>
      <c r="E21" s="11"/>
      <c r="F21" s="13">
        <v>-2752574.47</v>
      </c>
      <c r="G21" s="11"/>
      <c r="I21" s="30" t="s">
        <v>46</v>
      </c>
      <c r="P21" s="10">
        <v>-2407343.67</v>
      </c>
    </row>
    <row r="22" spans="1:16" x14ac:dyDescent="0.3">
      <c r="A22" s="9" t="s">
        <v>0</v>
      </c>
      <c r="B22" s="29" t="s">
        <v>48</v>
      </c>
      <c r="C22" s="9"/>
      <c r="D22" s="10">
        <f>SUM(D19:D21)</f>
        <v>-5255719</v>
      </c>
      <c r="E22" s="11"/>
      <c r="F22" s="10">
        <f>SUM(F19:F21)</f>
        <v>-6129470.4700000007</v>
      </c>
      <c r="G22" s="11"/>
    </row>
    <row r="23" spans="1:16" x14ac:dyDescent="0.3">
      <c r="A23" s="9"/>
      <c r="B23" s="29"/>
      <c r="C23" s="9"/>
      <c r="D23" s="35"/>
      <c r="E23" s="11"/>
      <c r="F23" s="35"/>
      <c r="G23" s="11"/>
    </row>
    <row r="24" spans="1:16" x14ac:dyDescent="0.3">
      <c r="A24" s="9"/>
      <c r="B24" s="29" t="s">
        <v>49</v>
      </c>
      <c r="C24" s="9"/>
      <c r="D24" s="10">
        <f>D15+D22</f>
        <v>709602</v>
      </c>
      <c r="E24" s="11"/>
      <c r="F24" s="10">
        <f>F15+F22</f>
        <v>-279745.47000000067</v>
      </c>
      <c r="G24" s="11"/>
    </row>
    <row r="25" spans="1:16" x14ac:dyDescent="0.3">
      <c r="A25" s="9"/>
      <c r="B25" s="29"/>
      <c r="C25" s="9"/>
      <c r="D25" s="10"/>
      <c r="E25" s="11"/>
      <c r="F25" s="10"/>
      <c r="G25" s="11"/>
    </row>
    <row r="26" spans="1:16" x14ac:dyDescent="0.3">
      <c r="A26" s="9"/>
      <c r="B26" s="29"/>
      <c r="C26" s="9"/>
      <c r="D26" s="10"/>
      <c r="E26" s="11"/>
      <c r="F26" s="10"/>
      <c r="G26" s="11"/>
    </row>
    <row r="27" spans="1:16" x14ac:dyDescent="0.3">
      <c r="A27" s="9"/>
      <c r="B27" s="29" t="s">
        <v>50</v>
      </c>
      <c r="C27" s="9"/>
      <c r="D27" s="10"/>
      <c r="E27" s="11"/>
      <c r="F27" s="10"/>
      <c r="G27" s="11"/>
    </row>
    <row r="28" spans="1:16" x14ac:dyDescent="0.3">
      <c r="A28" s="9" t="s">
        <v>0</v>
      </c>
      <c r="B28" s="34" t="s">
        <v>51</v>
      </c>
      <c r="C28" s="34"/>
      <c r="D28" s="10" t="s">
        <v>0</v>
      </c>
      <c r="E28" s="11"/>
      <c r="F28" s="10" t="s">
        <v>0</v>
      </c>
      <c r="G28" s="11"/>
      <c r="I28" s="30">
        <v>8350</v>
      </c>
      <c r="P28" s="10">
        <f>0</f>
        <v>0</v>
      </c>
    </row>
    <row r="29" spans="1:16" x14ac:dyDescent="0.3">
      <c r="A29" s="9"/>
      <c r="B29" s="9" t="s">
        <v>52</v>
      </c>
      <c r="C29" s="9"/>
      <c r="D29" s="13">
        <v>-428</v>
      </c>
      <c r="E29" s="11"/>
      <c r="F29" s="13">
        <v>-412</v>
      </c>
      <c r="G29" s="11"/>
      <c r="I29" s="30">
        <v>8400</v>
      </c>
      <c r="P29" s="10">
        <f>-412</f>
        <v>-412</v>
      </c>
    </row>
    <row r="30" spans="1:16" x14ac:dyDescent="0.3">
      <c r="A30" s="9"/>
      <c r="B30" s="29" t="s">
        <v>53</v>
      </c>
      <c r="C30" s="9"/>
      <c r="D30" s="10">
        <f>SUM(D28:D29)</f>
        <v>-428</v>
      </c>
      <c r="E30" s="11"/>
      <c r="F30" s="10">
        <f>SUM(F28:F29)</f>
        <v>-412</v>
      </c>
      <c r="G30" s="11"/>
    </row>
    <row r="31" spans="1:16" x14ac:dyDescent="0.3">
      <c r="A31" s="9"/>
      <c r="B31" s="9"/>
      <c r="C31" s="9"/>
      <c r="D31" s="10"/>
      <c r="E31" s="11"/>
      <c r="F31" s="10"/>
      <c r="G31" s="11"/>
    </row>
    <row r="32" spans="1:16" x14ac:dyDescent="0.3">
      <c r="A32" s="9"/>
      <c r="B32" s="29" t="s">
        <v>54</v>
      </c>
      <c r="C32" s="9"/>
      <c r="D32" s="37">
        <f>D24+D30</f>
        <v>709174</v>
      </c>
      <c r="E32" s="11"/>
      <c r="F32" s="37">
        <f>F24+F30</f>
        <v>-280157.47000000067</v>
      </c>
      <c r="G32" s="11"/>
    </row>
    <row r="33" spans="1:7" x14ac:dyDescent="0.3">
      <c r="A33" s="9"/>
      <c r="B33" s="9"/>
      <c r="C33" s="9"/>
      <c r="D33" s="12"/>
      <c r="E33" s="11"/>
      <c r="F33" s="12"/>
      <c r="G33" s="11"/>
    </row>
    <row r="34" spans="1:7" hidden="1" x14ac:dyDescent="0.3">
      <c r="A34" s="9"/>
      <c r="B34" s="9"/>
      <c r="C34" s="9"/>
      <c r="D34" s="12"/>
      <c r="E34" s="11"/>
      <c r="F34" s="12"/>
      <c r="G34" s="11"/>
    </row>
    <row r="35" spans="1:7" x14ac:dyDescent="0.3">
      <c r="A35" s="9"/>
      <c r="B35" s="9"/>
      <c r="C35" s="9"/>
      <c r="D35" s="10"/>
      <c r="E35" s="11"/>
      <c r="F35" s="10"/>
      <c r="G35" s="11"/>
    </row>
    <row r="36" spans="1:7" x14ac:dyDescent="0.3">
      <c r="A36" s="9"/>
      <c r="B36" s="29" t="s">
        <v>4</v>
      </c>
      <c r="C36" s="9"/>
      <c r="D36" s="13"/>
      <c r="E36" s="11"/>
      <c r="F36" s="13"/>
      <c r="G36" s="11"/>
    </row>
    <row r="37" spans="1:7" x14ac:dyDescent="0.3">
      <c r="A37" s="9"/>
      <c r="B37" s="29" t="s">
        <v>55</v>
      </c>
      <c r="C37" s="9"/>
      <c r="D37" s="10">
        <f>D32+D36</f>
        <v>709174</v>
      </c>
      <c r="E37" s="11"/>
      <c r="F37" s="10">
        <f>F32+F36</f>
        <v>-280157.47000000067</v>
      </c>
      <c r="G37" s="11"/>
    </row>
    <row r="38" spans="1:7" x14ac:dyDescent="0.3">
      <c r="A38" s="9"/>
      <c r="B38" s="9"/>
      <c r="C38" s="9"/>
      <c r="D38" s="12"/>
      <c r="E38" s="11"/>
      <c r="F38" s="12"/>
      <c r="G38" s="11"/>
    </row>
    <row r="39" spans="1:7" hidden="1" x14ac:dyDescent="0.3">
      <c r="A39" s="9"/>
      <c r="B39" s="9"/>
      <c r="C39" s="9"/>
      <c r="D39" s="10"/>
      <c r="E39" s="11"/>
      <c r="F39" s="10"/>
      <c r="G39" s="11"/>
    </row>
    <row r="40" spans="1:7" x14ac:dyDescent="0.3">
      <c r="A40" s="9"/>
      <c r="B40" s="29" t="s">
        <v>5</v>
      </c>
      <c r="C40" s="9"/>
      <c r="D40" s="12"/>
      <c r="E40" s="11"/>
      <c r="F40" s="12"/>
      <c r="G40" s="11"/>
    </row>
    <row r="41" spans="1:7" x14ac:dyDescent="0.3">
      <c r="A41" s="9"/>
      <c r="B41" s="9"/>
      <c r="C41" s="9"/>
      <c r="D41" s="13"/>
      <c r="E41" s="11"/>
      <c r="F41" s="13"/>
      <c r="G41" s="11"/>
    </row>
    <row r="42" spans="1:7" x14ac:dyDescent="0.3">
      <c r="A42" s="9"/>
      <c r="B42" s="38" t="s">
        <v>56</v>
      </c>
      <c r="C42" s="8"/>
      <c r="D42" s="13">
        <f>D37+D40</f>
        <v>709174</v>
      </c>
      <c r="E42" s="14"/>
      <c r="F42" s="13">
        <f>F37+F40</f>
        <v>-280157.47000000067</v>
      </c>
      <c r="G42" s="11"/>
    </row>
    <row r="43" spans="1:7" x14ac:dyDescent="0.3">
      <c r="A43" s="9"/>
      <c r="B43" s="9"/>
      <c r="C43" s="9"/>
      <c r="D43" s="12"/>
      <c r="E43" s="11"/>
      <c r="F43" s="12"/>
      <c r="G43" s="11"/>
    </row>
    <row r="44" spans="1:7" x14ac:dyDescent="0.3">
      <c r="A44" s="9"/>
      <c r="B44" s="9"/>
      <c r="C44" s="9"/>
      <c r="D44" s="10"/>
      <c r="E44" s="11"/>
      <c r="F44" s="10"/>
      <c r="G44" s="11"/>
    </row>
    <row r="45" spans="1:7" x14ac:dyDescent="0.3">
      <c r="A45" s="9"/>
      <c r="B45" s="9"/>
      <c r="C45" s="9"/>
      <c r="D45" s="12"/>
      <c r="E45" s="11"/>
      <c r="F45" s="12"/>
      <c r="G45" s="11"/>
    </row>
  </sheetData>
  <mergeCells count="2">
    <mergeCell ref="D1:F1"/>
    <mergeCell ref="D4:F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topLeftCell="A167" workbookViewId="0">
      <selection activeCell="O29" sqref="O29"/>
    </sheetView>
  </sheetViews>
  <sheetFormatPr defaultRowHeight="14.4" x14ac:dyDescent="0.3"/>
  <cols>
    <col min="1" max="1" width="5" customWidth="1"/>
    <col min="2" max="2" width="42.33203125" customWidth="1"/>
    <col min="3" max="3" width="7" customWidth="1"/>
    <col min="4" max="4" width="12.44140625" style="10" customWidth="1"/>
    <col min="5" max="5" width="6.6640625" customWidth="1"/>
    <col min="6" max="6" width="12.5546875" style="10" customWidth="1"/>
    <col min="7" max="7" width="7.88671875" customWidth="1"/>
    <col min="8" max="8" width="9.109375" hidden="1" customWidth="1"/>
    <col min="9" max="9" width="11" hidden="1" customWidth="1"/>
    <col min="10" max="10" width="9.109375" hidden="1" customWidth="1"/>
  </cols>
  <sheetData>
    <row r="1" spans="1:8" x14ac:dyDescent="0.3">
      <c r="A1" s="60" t="s">
        <v>19</v>
      </c>
      <c r="B1" s="23"/>
      <c r="E1" s="45"/>
      <c r="F1" s="62" t="s">
        <v>163</v>
      </c>
    </row>
    <row r="2" spans="1:8" x14ac:dyDescent="0.3">
      <c r="A2" s="32" t="s">
        <v>20</v>
      </c>
      <c r="B2" s="32"/>
      <c r="C2" s="32"/>
      <c r="D2"/>
      <c r="E2" s="45"/>
    </row>
    <row r="3" spans="1:8" x14ac:dyDescent="0.3">
      <c r="A3" s="32"/>
      <c r="B3" s="32"/>
      <c r="C3" s="32"/>
      <c r="D3"/>
      <c r="E3" s="45"/>
    </row>
    <row r="4" spans="1:8" ht="15.6" x14ac:dyDescent="0.3">
      <c r="A4" s="32"/>
      <c r="B4" s="39" t="s">
        <v>58</v>
      </c>
      <c r="C4" s="39"/>
      <c r="D4" s="13" t="s">
        <v>0</v>
      </c>
      <c r="E4" s="5"/>
      <c r="F4" s="13" t="s">
        <v>0</v>
      </c>
    </row>
    <row r="5" spans="1:8" x14ac:dyDescent="0.3">
      <c r="A5" s="32"/>
      <c r="B5" s="17" t="s">
        <v>57</v>
      </c>
      <c r="C5" s="43" t="s">
        <v>32</v>
      </c>
      <c r="D5" s="18">
        <v>44196</v>
      </c>
      <c r="E5" s="19"/>
      <c r="F5" s="18">
        <v>43830</v>
      </c>
    </row>
    <row r="6" spans="1:8" x14ac:dyDescent="0.3">
      <c r="A6" s="32"/>
      <c r="D6" s="20"/>
      <c r="E6" s="9"/>
      <c r="F6" s="20"/>
    </row>
    <row r="7" spans="1:8" ht="15.6" x14ac:dyDescent="0.3">
      <c r="B7" s="39" t="s">
        <v>6</v>
      </c>
      <c r="C7" s="39"/>
      <c r="D7"/>
    </row>
    <row r="9" spans="1:8" x14ac:dyDescent="0.3">
      <c r="B9" s="23" t="s">
        <v>7</v>
      </c>
      <c r="C9" s="23"/>
      <c r="D9"/>
    </row>
    <row r="10" spans="1:8" x14ac:dyDescent="0.3">
      <c r="B10" s="23"/>
      <c r="C10" s="23"/>
      <c r="D10"/>
    </row>
    <row r="11" spans="1:8" x14ac:dyDescent="0.3">
      <c r="A11" s="9"/>
      <c r="B11" s="29" t="s">
        <v>59</v>
      </c>
      <c r="C11" s="29"/>
      <c r="E11" s="11"/>
      <c r="H11" t="s">
        <v>39</v>
      </c>
    </row>
    <row r="12" spans="1:8" x14ac:dyDescent="0.3">
      <c r="A12" s="9"/>
      <c r="B12" s="9" t="s">
        <v>61</v>
      </c>
      <c r="C12" s="9"/>
      <c r="D12" s="13">
        <v>2990233</v>
      </c>
      <c r="E12" s="11"/>
      <c r="F12" s="13">
        <v>2990233</v>
      </c>
      <c r="H12" t="s">
        <v>60</v>
      </c>
    </row>
    <row r="13" spans="1:8" x14ac:dyDescent="0.3">
      <c r="A13" s="9"/>
      <c r="B13" s="9" t="s">
        <v>62</v>
      </c>
      <c r="C13" s="9"/>
      <c r="D13" s="10">
        <f>SUM(D12)</f>
        <v>2990233</v>
      </c>
      <c r="E13" s="11"/>
      <c r="F13" s="10">
        <f>SUM(F12)</f>
        <v>2990233</v>
      </c>
    </row>
    <row r="14" spans="1:8" x14ac:dyDescent="0.3">
      <c r="A14" s="9"/>
      <c r="B14" s="9"/>
      <c r="C14" s="9"/>
      <c r="D14" s="41"/>
      <c r="E14" s="42"/>
      <c r="F14" s="41"/>
    </row>
    <row r="15" spans="1:8" x14ac:dyDescent="0.3">
      <c r="A15" s="9"/>
      <c r="B15" s="29" t="s">
        <v>63</v>
      </c>
      <c r="C15" s="29"/>
      <c r="D15" s="36">
        <f>D13</f>
        <v>2990233</v>
      </c>
      <c r="E15" s="42"/>
      <c r="F15" s="36">
        <f>F13</f>
        <v>2990233</v>
      </c>
    </row>
    <row r="16" spans="1:8" x14ac:dyDescent="0.3">
      <c r="A16" s="9"/>
      <c r="B16" s="29"/>
      <c r="C16" s="29"/>
      <c r="D16" s="41"/>
      <c r="E16" s="42"/>
      <c r="F16" s="41"/>
    </row>
    <row r="17" spans="1:8" x14ac:dyDescent="0.3">
      <c r="A17" s="9"/>
      <c r="B17" s="29"/>
      <c r="C17" s="29"/>
      <c r="D17" s="41"/>
      <c r="E17" s="42"/>
      <c r="F17" s="41"/>
    </row>
    <row r="18" spans="1:8" x14ac:dyDescent="0.3">
      <c r="B18" s="29" t="s">
        <v>8</v>
      </c>
      <c r="C18" s="29"/>
      <c r="D18" s="9"/>
    </row>
    <row r="19" spans="1:8" x14ac:dyDescent="0.3">
      <c r="A19" s="9"/>
      <c r="B19" s="9" t="s">
        <v>0</v>
      </c>
      <c r="C19" s="9"/>
      <c r="D19" s="12"/>
      <c r="E19" s="11"/>
      <c r="F19" s="12"/>
    </row>
    <row r="20" spans="1:8" ht="15" customHeight="1" x14ac:dyDescent="0.3">
      <c r="A20" s="9"/>
      <c r="B20" s="29" t="s">
        <v>64</v>
      </c>
      <c r="C20" s="29"/>
      <c r="D20" s="12"/>
      <c r="E20" s="11"/>
      <c r="F20" s="12"/>
    </row>
    <row r="21" spans="1:8" ht="15" customHeight="1" x14ac:dyDescent="0.3">
      <c r="A21" s="9"/>
      <c r="B21" s="9" t="s">
        <v>65</v>
      </c>
      <c r="C21" s="9" t="s">
        <v>0</v>
      </c>
      <c r="D21" s="12">
        <v>115065</v>
      </c>
      <c r="E21" s="11"/>
      <c r="F21" s="12">
        <f>133856</f>
        <v>133856</v>
      </c>
      <c r="H21">
        <v>1510</v>
      </c>
    </row>
    <row r="22" spans="1:8" ht="15" customHeight="1" x14ac:dyDescent="0.3">
      <c r="A22" s="9"/>
      <c r="B22" s="9" t="s">
        <v>66</v>
      </c>
      <c r="C22" s="9"/>
      <c r="D22" s="12">
        <v>73246.75</v>
      </c>
      <c r="E22" s="11"/>
      <c r="F22" s="12">
        <v>468</v>
      </c>
      <c r="H22" t="s">
        <v>220</v>
      </c>
    </row>
    <row r="23" spans="1:8" ht="15" customHeight="1" x14ac:dyDescent="0.3">
      <c r="A23" s="9"/>
      <c r="B23" s="9" t="s">
        <v>67</v>
      </c>
      <c r="C23" s="9"/>
      <c r="D23" s="16">
        <v>997329</v>
      </c>
      <c r="E23" s="14"/>
      <c r="F23" s="16">
        <v>30838</v>
      </c>
      <c r="H23" t="s">
        <v>221</v>
      </c>
    </row>
    <row r="24" spans="1:8" ht="15" hidden="1" customHeight="1" x14ac:dyDescent="0.3">
      <c r="A24" s="9" t="s">
        <v>9</v>
      </c>
      <c r="B24" s="9"/>
      <c r="C24" s="9"/>
      <c r="E24" s="11"/>
    </row>
    <row r="25" spans="1:8" ht="15" hidden="1" customHeight="1" x14ac:dyDescent="0.3">
      <c r="A25" s="9" t="s">
        <v>10</v>
      </c>
      <c r="B25" s="9" t="s">
        <v>11</v>
      </c>
      <c r="C25" s="9"/>
      <c r="E25" s="11"/>
    </row>
    <row r="26" spans="1:8" hidden="1" x14ac:dyDescent="0.3">
      <c r="A26" s="9" t="s">
        <v>12</v>
      </c>
      <c r="B26" s="9" t="s">
        <v>13</v>
      </c>
      <c r="C26" s="9"/>
      <c r="D26" s="10" t="s">
        <v>0</v>
      </c>
      <c r="E26" s="11"/>
      <c r="F26" s="10" t="s">
        <v>0</v>
      </c>
    </row>
    <row r="27" spans="1:8" hidden="1" x14ac:dyDescent="0.3">
      <c r="A27" s="9" t="s">
        <v>0</v>
      </c>
      <c r="B27" s="9" t="s">
        <v>14</v>
      </c>
      <c r="C27" s="9"/>
      <c r="D27" s="10">
        <v>0</v>
      </c>
      <c r="E27" s="11"/>
      <c r="F27" s="10">
        <v>0</v>
      </c>
    </row>
    <row r="28" spans="1:8" hidden="1" x14ac:dyDescent="0.3">
      <c r="D28" s="13">
        <v>0</v>
      </c>
      <c r="E28" s="14"/>
      <c r="F28" s="13">
        <v>0</v>
      </c>
    </row>
    <row r="29" spans="1:8" x14ac:dyDescent="0.3">
      <c r="B29" s="9" t="s">
        <v>68</v>
      </c>
      <c r="D29" s="10">
        <f>SUM(D21:D28)</f>
        <v>1185640.75</v>
      </c>
      <c r="E29" s="11"/>
      <c r="F29" s="10">
        <f>SUM(F21:F28)</f>
        <v>165162</v>
      </c>
    </row>
    <row r="30" spans="1:8" x14ac:dyDescent="0.3">
      <c r="E30" s="11"/>
    </row>
    <row r="31" spans="1:8" x14ac:dyDescent="0.3">
      <c r="B31" s="29" t="s">
        <v>15</v>
      </c>
      <c r="D31"/>
      <c r="E31" s="11"/>
    </row>
    <row r="32" spans="1:8" x14ac:dyDescent="0.3">
      <c r="A32" s="9"/>
      <c r="B32" s="9" t="s">
        <v>15</v>
      </c>
      <c r="C32" s="9"/>
      <c r="D32" s="13">
        <v>3762118.27</v>
      </c>
      <c r="F32" s="13">
        <v>4116539.57</v>
      </c>
      <c r="H32" t="s">
        <v>72</v>
      </c>
    </row>
    <row r="33" spans="1:6" x14ac:dyDescent="0.3">
      <c r="A33" s="9"/>
      <c r="B33" s="9" t="s">
        <v>69</v>
      </c>
      <c r="C33" s="9"/>
      <c r="D33" s="10">
        <f>SUM(D32)</f>
        <v>3762118.27</v>
      </c>
      <c r="F33" s="10">
        <f>SUM(F32)</f>
        <v>4116539.57</v>
      </c>
    </row>
    <row r="34" spans="1:6" hidden="1" x14ac:dyDescent="0.3">
      <c r="A34" s="9"/>
      <c r="B34" s="9" t="s">
        <v>16</v>
      </c>
      <c r="C34" s="9"/>
      <c r="D34" s="10">
        <v>344</v>
      </c>
      <c r="E34" s="11"/>
      <c r="F34" s="10">
        <v>344</v>
      </c>
    </row>
    <row r="35" spans="1:6" x14ac:dyDescent="0.3">
      <c r="A35" s="9"/>
      <c r="B35" s="9"/>
      <c r="C35" s="9"/>
      <c r="D35" s="41"/>
      <c r="E35" s="11"/>
      <c r="F35" s="41"/>
    </row>
    <row r="36" spans="1:6" x14ac:dyDescent="0.3">
      <c r="A36" s="9"/>
      <c r="B36" s="29" t="s">
        <v>70</v>
      </c>
      <c r="C36" s="9"/>
      <c r="D36" s="37">
        <f>D29+D33</f>
        <v>4947759.0199999996</v>
      </c>
      <c r="E36" s="11"/>
      <c r="F36" s="37">
        <f>F29+F33</f>
        <v>4281701.57</v>
      </c>
    </row>
    <row r="37" spans="1:6" x14ac:dyDescent="0.3">
      <c r="A37" s="9"/>
      <c r="B37" s="29"/>
      <c r="C37" s="9"/>
      <c r="D37" s="44"/>
      <c r="E37" s="11"/>
      <c r="F37" s="44"/>
    </row>
    <row r="38" spans="1:6" x14ac:dyDescent="0.3">
      <c r="A38" s="9"/>
      <c r="B38" s="29" t="s">
        <v>71</v>
      </c>
      <c r="C38" s="9"/>
      <c r="D38" s="37">
        <f>D15+D36</f>
        <v>7937992.0199999996</v>
      </c>
      <c r="E38" s="11"/>
      <c r="F38" s="37">
        <f>F15+F36</f>
        <v>7271934.5700000003</v>
      </c>
    </row>
    <row r="39" spans="1:6" x14ac:dyDescent="0.3">
      <c r="A39" s="9"/>
      <c r="B39" s="38"/>
      <c r="C39" s="8"/>
      <c r="D39" s="16"/>
      <c r="E39" s="14"/>
      <c r="F39" s="16"/>
    </row>
    <row r="40" spans="1:6" x14ac:dyDescent="0.3">
      <c r="A40" s="9"/>
      <c r="B40" s="50"/>
      <c r="C40" s="51"/>
      <c r="D40" s="44"/>
      <c r="E40" s="42"/>
      <c r="F40" s="44"/>
    </row>
    <row r="41" spans="1:6" x14ac:dyDescent="0.3">
      <c r="A41" s="9"/>
      <c r="B41" s="50"/>
      <c r="C41" s="51"/>
      <c r="D41" s="44"/>
      <c r="E41" s="42"/>
      <c r="F41" s="44"/>
    </row>
    <row r="42" spans="1:6" x14ac:dyDescent="0.3">
      <c r="A42" s="9"/>
      <c r="B42" s="50"/>
      <c r="C42" s="51"/>
      <c r="D42" s="44"/>
      <c r="E42" s="42"/>
      <c r="F42" s="44"/>
    </row>
    <row r="43" spans="1:6" x14ac:dyDescent="0.3">
      <c r="A43" s="9"/>
      <c r="B43" s="50"/>
      <c r="C43" s="51"/>
      <c r="D43" s="44"/>
      <c r="E43" s="42"/>
      <c r="F43" s="44"/>
    </row>
    <row r="44" spans="1:6" x14ac:dyDescent="0.3">
      <c r="A44" s="9"/>
      <c r="B44" s="50"/>
      <c r="C44" s="51"/>
      <c r="D44" s="44"/>
      <c r="E44" s="42"/>
      <c r="F44" s="44"/>
    </row>
    <row r="45" spans="1:6" x14ac:dyDescent="0.3">
      <c r="A45" s="9"/>
      <c r="B45" s="50"/>
      <c r="C45" s="51"/>
      <c r="D45" s="44"/>
      <c r="E45" s="42"/>
      <c r="F45" s="44"/>
    </row>
    <row r="46" spans="1:6" x14ac:dyDescent="0.3">
      <c r="A46" s="9"/>
      <c r="B46" s="50"/>
      <c r="C46" s="51"/>
      <c r="D46" s="44"/>
      <c r="E46" s="42"/>
      <c r="F46" s="44"/>
    </row>
    <row r="47" spans="1:6" x14ac:dyDescent="0.3">
      <c r="A47" s="9"/>
      <c r="B47" s="50"/>
      <c r="C47" s="51"/>
      <c r="D47" s="44"/>
      <c r="E47" s="42"/>
      <c r="F47" s="44"/>
    </row>
    <row r="48" spans="1:6" x14ac:dyDescent="0.3">
      <c r="A48" s="9"/>
      <c r="B48" s="50"/>
      <c r="C48" s="51"/>
      <c r="D48" s="44"/>
      <c r="E48" s="42"/>
      <c r="F48" s="44"/>
    </row>
    <row r="49" spans="1:6" x14ac:dyDescent="0.3">
      <c r="A49" s="9"/>
      <c r="B49" s="50"/>
      <c r="C49" s="51"/>
      <c r="D49" s="44"/>
      <c r="E49" s="42"/>
      <c r="F49" s="44"/>
    </row>
    <row r="50" spans="1:6" x14ac:dyDescent="0.3">
      <c r="A50" s="9"/>
      <c r="B50" s="50"/>
      <c r="C50" s="51"/>
      <c r="D50" s="44"/>
      <c r="E50" s="42"/>
      <c r="F50" s="44"/>
    </row>
    <row r="51" spans="1:6" x14ac:dyDescent="0.3">
      <c r="A51" s="9"/>
      <c r="B51" s="50"/>
      <c r="C51" s="51"/>
      <c r="D51" s="44"/>
      <c r="E51" s="42"/>
      <c r="F51" s="44"/>
    </row>
    <row r="52" spans="1:6" x14ac:dyDescent="0.3">
      <c r="A52" s="9"/>
      <c r="B52" s="50"/>
      <c r="C52" s="51"/>
      <c r="D52" s="44"/>
      <c r="E52" s="42"/>
      <c r="F52" s="44"/>
    </row>
    <row r="53" spans="1:6" x14ac:dyDescent="0.3">
      <c r="A53" s="9"/>
      <c r="B53" s="50"/>
      <c r="C53" s="51"/>
      <c r="D53" s="44"/>
      <c r="E53" s="42"/>
      <c r="F53" s="44"/>
    </row>
    <row r="54" spans="1:6" x14ac:dyDescent="0.3">
      <c r="A54" s="9"/>
      <c r="B54" s="50"/>
      <c r="C54" s="51"/>
      <c r="D54" s="44"/>
      <c r="E54" s="42"/>
      <c r="F54" s="44"/>
    </row>
    <row r="55" spans="1:6" x14ac:dyDescent="0.3">
      <c r="A55" s="9"/>
      <c r="B55" s="50"/>
      <c r="C55" s="51"/>
      <c r="D55" s="44"/>
      <c r="E55" s="42"/>
      <c r="F55" s="44"/>
    </row>
    <row r="56" spans="1:6" x14ac:dyDescent="0.3">
      <c r="A56" s="9"/>
      <c r="B56" s="50"/>
      <c r="C56" s="51"/>
      <c r="D56" s="44"/>
      <c r="E56" s="42"/>
      <c r="F56" s="44"/>
    </row>
    <row r="57" spans="1:6" x14ac:dyDescent="0.3">
      <c r="A57" s="9"/>
      <c r="B57" s="50"/>
      <c r="C57" s="51"/>
      <c r="D57" s="44"/>
      <c r="E57" s="42"/>
      <c r="F57" s="44"/>
    </row>
    <row r="58" spans="1:6" x14ac:dyDescent="0.3">
      <c r="A58" s="60" t="s">
        <v>19</v>
      </c>
      <c r="E58" s="45"/>
      <c r="F58" s="45"/>
    </row>
    <row r="59" spans="1:6" x14ac:dyDescent="0.3">
      <c r="A59" s="32" t="s">
        <v>20</v>
      </c>
      <c r="B59" s="32"/>
      <c r="C59" s="32"/>
      <c r="D59"/>
      <c r="E59" s="45"/>
    </row>
    <row r="60" spans="1:6" x14ac:dyDescent="0.3">
      <c r="A60" s="32"/>
      <c r="B60" s="32"/>
      <c r="C60" s="32"/>
      <c r="D60"/>
      <c r="E60" s="45"/>
      <c r="F60" s="62" t="s">
        <v>164</v>
      </c>
    </row>
    <row r="61" spans="1:6" ht="15.6" x14ac:dyDescent="0.3">
      <c r="A61" s="32"/>
      <c r="B61" s="39" t="s">
        <v>58</v>
      </c>
      <c r="C61" s="39"/>
      <c r="D61" s="13" t="s">
        <v>0</v>
      </c>
      <c r="E61" s="5"/>
      <c r="F61" s="13" t="s">
        <v>0</v>
      </c>
    </row>
    <row r="62" spans="1:6" x14ac:dyDescent="0.3">
      <c r="A62" s="32"/>
      <c r="B62" s="17" t="s">
        <v>57</v>
      </c>
      <c r="C62" s="43" t="s">
        <v>32</v>
      </c>
      <c r="D62" s="18">
        <v>44196</v>
      </c>
      <c r="E62" s="19"/>
      <c r="F62" s="18">
        <v>43830</v>
      </c>
    </row>
    <row r="63" spans="1:6" x14ac:dyDescent="0.3">
      <c r="A63" s="9"/>
      <c r="B63" s="9"/>
      <c r="C63" s="9"/>
    </row>
    <row r="64" spans="1:6" x14ac:dyDescent="0.3">
      <c r="B64" s="23" t="s">
        <v>73</v>
      </c>
      <c r="C64" s="9"/>
      <c r="D64" s="10" t="s">
        <v>0</v>
      </c>
      <c r="E64" s="11"/>
      <c r="F64" s="10" t="s">
        <v>0</v>
      </c>
    </row>
    <row r="65" spans="1:10" x14ac:dyDescent="0.3">
      <c r="B65" s="23"/>
      <c r="C65" s="9"/>
      <c r="E65" s="11"/>
    </row>
    <row r="66" spans="1:10" x14ac:dyDescent="0.3">
      <c r="B66" s="28" t="s">
        <v>74</v>
      </c>
      <c r="C66" s="9"/>
      <c r="E66" s="11"/>
    </row>
    <row r="67" spans="1:10" x14ac:dyDescent="0.3">
      <c r="B67" s="28"/>
      <c r="C67" s="9"/>
      <c r="E67" s="11"/>
    </row>
    <row r="68" spans="1:10" x14ac:dyDescent="0.3">
      <c r="A68" s="9"/>
      <c r="B68" s="9" t="s">
        <v>75</v>
      </c>
      <c r="C68" s="9"/>
      <c r="D68" s="10" t="s">
        <v>0</v>
      </c>
      <c r="E68" s="11"/>
      <c r="F68" s="10" t="s">
        <v>0</v>
      </c>
    </row>
    <row r="69" spans="1:10" x14ac:dyDescent="0.3">
      <c r="A69" s="9"/>
      <c r="B69" s="9" t="s">
        <v>76</v>
      </c>
      <c r="C69" s="9"/>
      <c r="D69" s="41">
        <v>4841684</v>
      </c>
      <c r="E69" s="42"/>
      <c r="F69" s="41">
        <v>5121842</v>
      </c>
      <c r="H69" t="s">
        <v>77</v>
      </c>
      <c r="J69" s="10">
        <f>4139417.65+741366.56-50445.06+291502.58</f>
        <v>5121841.7300000004</v>
      </c>
    </row>
    <row r="70" spans="1:10" x14ac:dyDescent="0.3">
      <c r="A70" s="9"/>
      <c r="B70" s="9" t="s">
        <v>56</v>
      </c>
      <c r="C70" s="9"/>
      <c r="D70" s="13">
        <v>709174.6</v>
      </c>
      <c r="E70" s="11"/>
      <c r="F70" s="13">
        <v>-280157</v>
      </c>
      <c r="H70">
        <v>2019</v>
      </c>
    </row>
    <row r="71" spans="1:10" x14ac:dyDescent="0.3">
      <c r="A71" s="9"/>
      <c r="B71" s="9" t="s">
        <v>78</v>
      </c>
      <c r="D71" s="10">
        <f>SUM(D69:D70)</f>
        <v>5550858.5999999996</v>
      </c>
      <c r="F71" s="10">
        <f>SUM(F69:F70)</f>
        <v>4841685</v>
      </c>
    </row>
    <row r="72" spans="1:10" x14ac:dyDescent="0.3">
      <c r="A72" s="9"/>
      <c r="B72" s="9"/>
    </row>
    <row r="73" spans="1:10" x14ac:dyDescent="0.3">
      <c r="A73" s="9"/>
      <c r="B73" s="29" t="s">
        <v>79</v>
      </c>
      <c r="D73" s="36">
        <f>D71</f>
        <v>5550858.5999999996</v>
      </c>
      <c r="F73" s="36">
        <f>F71</f>
        <v>4841685</v>
      </c>
    </row>
    <row r="74" spans="1:10" x14ac:dyDescent="0.3">
      <c r="A74" s="9"/>
      <c r="B74" s="9" t="s">
        <v>0</v>
      </c>
      <c r="E74" s="11"/>
    </row>
    <row r="75" spans="1:10" x14ac:dyDescent="0.3">
      <c r="A75" s="9"/>
      <c r="E75" s="11"/>
    </row>
    <row r="76" spans="1:10" x14ac:dyDescent="0.3">
      <c r="A76" s="9"/>
      <c r="B76" s="23" t="s">
        <v>17</v>
      </c>
      <c r="E76" s="11"/>
    </row>
    <row r="77" spans="1:10" x14ac:dyDescent="0.3">
      <c r="A77" s="9"/>
      <c r="B77" s="28" t="s">
        <v>186</v>
      </c>
      <c r="D77" s="10">
        <v>247753</v>
      </c>
      <c r="E77" s="11"/>
      <c r="F77" s="12" t="s">
        <v>2</v>
      </c>
      <c r="H77">
        <v>2440</v>
      </c>
    </row>
    <row r="78" spans="1:10" x14ac:dyDescent="0.3">
      <c r="A78" s="9"/>
      <c r="B78" s="9" t="s">
        <v>80</v>
      </c>
      <c r="D78" s="10">
        <v>49132</v>
      </c>
      <c r="E78" s="11"/>
      <c r="F78" s="10">
        <v>31604</v>
      </c>
      <c r="H78">
        <v>2514</v>
      </c>
      <c r="I78" t="s">
        <v>0</v>
      </c>
    </row>
    <row r="79" spans="1:10" x14ac:dyDescent="0.3">
      <c r="A79" s="9"/>
      <c r="B79" s="9" t="s">
        <v>81</v>
      </c>
      <c r="D79" s="10">
        <v>65591</v>
      </c>
      <c r="E79" s="11"/>
      <c r="F79" s="10">
        <v>85014</v>
      </c>
      <c r="H79" t="s">
        <v>218</v>
      </c>
    </row>
    <row r="80" spans="1:10" x14ac:dyDescent="0.3">
      <c r="A80" s="9"/>
      <c r="B80" s="9" t="s">
        <v>82</v>
      </c>
      <c r="D80" s="10">
        <v>2024657</v>
      </c>
      <c r="E80" s="11"/>
      <c r="F80" s="10">
        <v>2313632</v>
      </c>
      <c r="H80" t="s">
        <v>219</v>
      </c>
    </row>
    <row r="81" spans="1:6" x14ac:dyDescent="0.3">
      <c r="A81" s="9"/>
      <c r="B81" s="9" t="s">
        <v>83</v>
      </c>
      <c r="D81" s="36">
        <f>SUM(D77:D80)</f>
        <v>2387133</v>
      </c>
      <c r="E81" s="11"/>
      <c r="F81" s="36">
        <f>SUM(F78:F80)</f>
        <v>2430250</v>
      </c>
    </row>
    <row r="82" spans="1:6" x14ac:dyDescent="0.3">
      <c r="A82" s="9"/>
      <c r="E82" s="11"/>
    </row>
    <row r="83" spans="1:6" x14ac:dyDescent="0.3">
      <c r="A83" s="9"/>
      <c r="B83" s="29" t="s">
        <v>84</v>
      </c>
      <c r="D83" s="36">
        <f>D73+D81</f>
        <v>7937991.5999999996</v>
      </c>
      <c r="E83" s="11"/>
      <c r="F83" s="36">
        <f>F73+F81</f>
        <v>7271935</v>
      </c>
    </row>
    <row r="84" spans="1:6" x14ac:dyDescent="0.3">
      <c r="A84" s="9"/>
      <c r="E84" s="11"/>
    </row>
    <row r="85" spans="1:6" x14ac:dyDescent="0.3">
      <c r="A85" s="9"/>
      <c r="B85" s="3"/>
      <c r="C85" s="3"/>
      <c r="D85" s="36"/>
      <c r="E85" s="46"/>
      <c r="F85" s="36"/>
    </row>
    <row r="86" spans="1:6" x14ac:dyDescent="0.3">
      <c r="A86" s="9"/>
      <c r="E86" s="11"/>
    </row>
    <row r="87" spans="1:6" x14ac:dyDescent="0.3">
      <c r="A87" s="9"/>
      <c r="E87" s="11"/>
    </row>
    <row r="88" spans="1:6" x14ac:dyDescent="0.3">
      <c r="A88" s="9"/>
      <c r="E88" s="11"/>
    </row>
    <row r="89" spans="1:6" x14ac:dyDescent="0.3">
      <c r="A89" s="9"/>
      <c r="E89" s="11"/>
    </row>
    <row r="90" spans="1:6" x14ac:dyDescent="0.3">
      <c r="A90" s="9"/>
      <c r="E90" s="11"/>
    </row>
    <row r="91" spans="1:6" x14ac:dyDescent="0.3">
      <c r="A91" s="9"/>
      <c r="E91" s="11"/>
    </row>
    <row r="92" spans="1:6" x14ac:dyDescent="0.3">
      <c r="A92" s="9"/>
      <c r="E92" s="11"/>
    </row>
    <row r="93" spans="1:6" x14ac:dyDescent="0.3">
      <c r="A93" s="9"/>
      <c r="E93" s="11"/>
    </row>
    <row r="94" spans="1:6" x14ac:dyDescent="0.3">
      <c r="A94" s="9"/>
      <c r="E94" s="11"/>
    </row>
    <row r="95" spans="1:6" x14ac:dyDescent="0.3">
      <c r="A95" s="9"/>
      <c r="E95" s="11"/>
    </row>
    <row r="96" spans="1:6" x14ac:dyDescent="0.3">
      <c r="A96" s="9"/>
      <c r="E96" s="11"/>
    </row>
    <row r="97" spans="1:6" x14ac:dyDescent="0.3">
      <c r="A97" s="9"/>
      <c r="E97" s="11"/>
    </row>
    <row r="98" spans="1:6" x14ac:dyDescent="0.3">
      <c r="A98" s="9"/>
      <c r="E98" s="11"/>
    </row>
    <row r="99" spans="1:6" x14ac:dyDescent="0.3">
      <c r="A99" s="9"/>
      <c r="E99" s="11"/>
    </row>
    <row r="100" spans="1:6" x14ac:dyDescent="0.3">
      <c r="A100" s="9"/>
      <c r="E100" s="11"/>
    </row>
    <row r="101" spans="1:6" x14ac:dyDescent="0.3">
      <c r="A101" s="9"/>
      <c r="E101" s="11"/>
    </row>
    <row r="102" spans="1:6" x14ac:dyDescent="0.3">
      <c r="A102" s="9"/>
      <c r="E102" s="11"/>
    </row>
    <row r="103" spans="1:6" x14ac:dyDescent="0.3">
      <c r="A103" s="9"/>
      <c r="E103" s="11"/>
    </row>
    <row r="104" spans="1:6" x14ac:dyDescent="0.3">
      <c r="A104" s="9"/>
      <c r="E104" s="11"/>
    </row>
    <row r="105" spans="1:6" x14ac:dyDescent="0.3">
      <c r="A105" s="9"/>
      <c r="E105" s="11"/>
    </row>
    <row r="106" spans="1:6" x14ac:dyDescent="0.3">
      <c r="A106" s="9"/>
      <c r="E106" s="11"/>
    </row>
    <row r="107" spans="1:6" x14ac:dyDescent="0.3">
      <c r="A107" s="9"/>
      <c r="E107" s="11"/>
    </row>
    <row r="108" spans="1:6" x14ac:dyDescent="0.3">
      <c r="A108" s="9"/>
      <c r="E108" s="11"/>
    </row>
    <row r="109" spans="1:6" x14ac:dyDescent="0.3">
      <c r="A109" s="60" t="s">
        <v>19</v>
      </c>
      <c r="B109" s="23"/>
      <c r="E109" s="11"/>
      <c r="F109" s="12" t="s">
        <v>165</v>
      </c>
    </row>
    <row r="110" spans="1:6" x14ac:dyDescent="0.3">
      <c r="A110" s="32" t="s">
        <v>20</v>
      </c>
      <c r="B110" s="32"/>
    </row>
    <row r="112" spans="1:6" x14ac:dyDescent="0.3">
      <c r="B112" s="23" t="s">
        <v>27</v>
      </c>
    </row>
    <row r="114" spans="2:6" x14ac:dyDescent="0.3">
      <c r="B114" s="23" t="s">
        <v>85</v>
      </c>
    </row>
    <row r="115" spans="2:6" x14ac:dyDescent="0.3">
      <c r="B115" t="s">
        <v>207</v>
      </c>
    </row>
    <row r="116" spans="2:6" x14ac:dyDescent="0.3">
      <c r="B116" s="28" t="s">
        <v>206</v>
      </c>
      <c r="C116" s="28"/>
      <c r="D116" s="61"/>
    </row>
    <row r="120" spans="2:6" x14ac:dyDescent="0.3">
      <c r="B120" s="23" t="s">
        <v>86</v>
      </c>
    </row>
    <row r="121" spans="2:6" x14ac:dyDescent="0.3">
      <c r="B121" s="5"/>
      <c r="C121" s="5"/>
      <c r="D121" s="47">
        <v>44196</v>
      </c>
      <c r="E121" s="5"/>
      <c r="F121" s="47">
        <v>43830</v>
      </c>
    </row>
    <row r="122" spans="2:6" x14ac:dyDescent="0.3">
      <c r="B122" t="s">
        <v>87</v>
      </c>
    </row>
    <row r="123" spans="2:6" x14ac:dyDescent="0.3">
      <c r="B123" t="s">
        <v>88</v>
      </c>
      <c r="D123" s="10">
        <v>2990233</v>
      </c>
      <c r="F123" s="10">
        <v>2990233</v>
      </c>
    </row>
    <row r="124" spans="2:6" x14ac:dyDescent="0.3">
      <c r="B124" t="s">
        <v>89</v>
      </c>
      <c r="D124" s="13"/>
      <c r="F124" s="13"/>
    </row>
    <row r="125" spans="2:6" x14ac:dyDescent="0.3">
      <c r="B125" t="s">
        <v>90</v>
      </c>
      <c r="D125" s="10">
        <f>SUM(D123:D124)</f>
        <v>2990233</v>
      </c>
      <c r="F125" s="10">
        <f>SUM(F123:F124)</f>
        <v>2990233</v>
      </c>
    </row>
    <row r="128" spans="2:6" x14ac:dyDescent="0.3">
      <c r="B128" s="23" t="s">
        <v>147</v>
      </c>
    </row>
    <row r="129" spans="2:7" x14ac:dyDescent="0.3">
      <c r="B129" t="s">
        <v>146</v>
      </c>
      <c r="C129" s="65" t="s">
        <v>0</v>
      </c>
      <c r="D129" s="10">
        <v>4493870</v>
      </c>
      <c r="E129" t="s">
        <v>0</v>
      </c>
      <c r="F129" s="10">
        <v>4215589</v>
      </c>
    </row>
    <row r="130" spans="2:7" x14ac:dyDescent="0.3">
      <c r="B130" t="s">
        <v>175</v>
      </c>
      <c r="C130" s="65" t="s">
        <v>0</v>
      </c>
      <c r="D130" s="10">
        <v>1535761</v>
      </c>
      <c r="E130" t="s">
        <v>0</v>
      </c>
      <c r="F130" s="10">
        <v>1478223</v>
      </c>
    </row>
    <row r="131" spans="2:7" x14ac:dyDescent="0.3">
      <c r="B131" t="s">
        <v>157</v>
      </c>
      <c r="C131" s="65" t="s">
        <v>0</v>
      </c>
      <c r="D131" s="13">
        <v>702596</v>
      </c>
      <c r="E131" t="s">
        <v>0</v>
      </c>
      <c r="F131" s="13">
        <v>700374</v>
      </c>
    </row>
    <row r="132" spans="2:7" x14ac:dyDescent="0.3">
      <c r="B132" t="s">
        <v>156</v>
      </c>
      <c r="D132" s="10">
        <f>SUM(D129:D131)</f>
        <v>6732227</v>
      </c>
      <c r="E132" t="s">
        <v>0</v>
      </c>
      <c r="F132" s="10">
        <f>SUM(F129:F131)</f>
        <v>6394186</v>
      </c>
    </row>
    <row r="136" spans="2:7" x14ac:dyDescent="0.3">
      <c r="B136" s="23" t="s">
        <v>91</v>
      </c>
    </row>
    <row r="137" spans="2:7" x14ac:dyDescent="0.3">
      <c r="D137" s="48">
        <v>43831</v>
      </c>
      <c r="F137" s="48">
        <v>43466</v>
      </c>
    </row>
    <row r="138" spans="2:7" x14ac:dyDescent="0.3">
      <c r="D138" s="48">
        <v>44196</v>
      </c>
      <c r="F138" s="48">
        <v>43830</v>
      </c>
      <c r="G138" s="32"/>
    </row>
    <row r="139" spans="2:7" x14ac:dyDescent="0.3">
      <c r="B139" s="3" t="s">
        <v>92</v>
      </c>
      <c r="C139" s="3" t="s">
        <v>0</v>
      </c>
      <c r="D139" s="67">
        <v>5</v>
      </c>
      <c r="E139" s="3"/>
      <c r="F139" s="49">
        <v>6</v>
      </c>
      <c r="G139" s="32"/>
    </row>
    <row r="140" spans="2:7" x14ac:dyDescent="0.3">
      <c r="B140" t="s">
        <v>119</v>
      </c>
      <c r="D140" s="68">
        <v>5</v>
      </c>
      <c r="F140" s="10">
        <v>6</v>
      </c>
    </row>
    <row r="144" spans="2:7" x14ac:dyDescent="0.3">
      <c r="B144" s="23" t="s">
        <v>168</v>
      </c>
      <c r="C144" s="23"/>
    </row>
    <row r="146" spans="1:6" x14ac:dyDescent="0.3">
      <c r="B146" t="s">
        <v>169</v>
      </c>
    </row>
    <row r="147" spans="1:6" x14ac:dyDescent="0.3">
      <c r="B147" t="s">
        <v>170</v>
      </c>
    </row>
    <row r="160" spans="1:6" x14ac:dyDescent="0.3">
      <c r="A160" s="60" t="s">
        <v>19</v>
      </c>
      <c r="B160" s="23"/>
      <c r="F160" s="12" t="s">
        <v>166</v>
      </c>
    </row>
    <row r="161" spans="1:7" x14ac:dyDescent="0.3">
      <c r="A161" s="32" t="s">
        <v>20</v>
      </c>
      <c r="B161" s="32"/>
    </row>
    <row r="163" spans="1:7" x14ac:dyDescent="0.3">
      <c r="B163" s="23" t="s">
        <v>31</v>
      </c>
    </row>
    <row r="165" spans="1:7" x14ac:dyDescent="0.3">
      <c r="B165" t="s">
        <v>195</v>
      </c>
    </row>
    <row r="169" spans="1:7" x14ac:dyDescent="0.3">
      <c r="B169" s="32"/>
      <c r="D169" s="41"/>
      <c r="E169" s="41"/>
      <c r="F169" s="32"/>
      <c r="G169" s="41"/>
    </row>
    <row r="170" spans="1:7" x14ac:dyDescent="0.3">
      <c r="B170" t="s">
        <v>172</v>
      </c>
      <c r="C170" t="s">
        <v>94</v>
      </c>
      <c r="F170"/>
      <c r="G170" s="10"/>
    </row>
    <row r="171" spans="1:7" x14ac:dyDescent="0.3">
      <c r="B171" t="s">
        <v>212</v>
      </c>
      <c r="C171" t="s">
        <v>214</v>
      </c>
    </row>
    <row r="172" spans="1:7" x14ac:dyDescent="0.3">
      <c r="C172" s="10"/>
    </row>
    <row r="173" spans="1:7" x14ac:dyDescent="0.3">
      <c r="C173" s="10"/>
    </row>
    <row r="174" spans="1:7" x14ac:dyDescent="0.3">
      <c r="C174" s="10"/>
    </row>
    <row r="175" spans="1:7" x14ac:dyDescent="0.3">
      <c r="B175" s="32"/>
      <c r="C175" s="10"/>
      <c r="D175" s="41"/>
      <c r="E175" s="32"/>
      <c r="F175" s="41"/>
    </row>
    <row r="176" spans="1:7" x14ac:dyDescent="0.3">
      <c r="B176" t="s">
        <v>196</v>
      </c>
      <c r="C176" t="s">
        <v>158</v>
      </c>
      <c r="E176" s="10"/>
    </row>
    <row r="177" spans="2:3" x14ac:dyDescent="0.3">
      <c r="B177" t="s">
        <v>215</v>
      </c>
      <c r="C177" t="s">
        <v>120</v>
      </c>
    </row>
    <row r="182" spans="2:3" x14ac:dyDescent="0.3">
      <c r="B182" t="s">
        <v>93</v>
      </c>
      <c r="C182" t="s">
        <v>216</v>
      </c>
    </row>
    <row r="183" spans="2:3" x14ac:dyDescent="0.3">
      <c r="B183" t="s">
        <v>120</v>
      </c>
      <c r="C183" t="s">
        <v>120</v>
      </c>
    </row>
    <row r="188" spans="2:3" x14ac:dyDescent="0.3">
      <c r="B188" t="s">
        <v>171</v>
      </c>
      <c r="C188" s="10"/>
    </row>
    <row r="189" spans="2:3" x14ac:dyDescent="0.3">
      <c r="B189" t="s">
        <v>120</v>
      </c>
    </row>
    <row r="193" spans="2:4" x14ac:dyDescent="0.3">
      <c r="B193" t="s">
        <v>95</v>
      </c>
      <c r="D193" s="53">
        <v>2021</v>
      </c>
    </row>
    <row r="198" spans="2:4" x14ac:dyDescent="0.3">
      <c r="B198" t="s">
        <v>96</v>
      </c>
      <c r="C198" t="s">
        <v>98</v>
      </c>
    </row>
    <row r="199" spans="2:4" x14ac:dyDescent="0.3">
      <c r="B199" t="s">
        <v>97</v>
      </c>
      <c r="C199" t="s">
        <v>99</v>
      </c>
    </row>
  </sheetData>
  <pageMargins left="0.70866141732283472" right="0" top="0.74803149606299213" bottom="0.59055118110236227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25" workbookViewId="0">
      <selection activeCell="C54" sqref="C54"/>
    </sheetView>
  </sheetViews>
  <sheetFormatPr defaultRowHeight="14.4" x14ac:dyDescent="0.3"/>
  <cols>
    <col min="2" max="2" width="9.109375" style="64"/>
    <col min="3" max="3" width="32.5546875" customWidth="1"/>
    <col min="6" max="6" width="11.33203125" customWidth="1"/>
  </cols>
  <sheetData>
    <row r="1" spans="1:6" x14ac:dyDescent="0.3">
      <c r="A1" s="60" t="s">
        <v>19</v>
      </c>
      <c r="B1" s="60"/>
    </row>
    <row r="2" spans="1:6" x14ac:dyDescent="0.3">
      <c r="A2" s="32" t="s">
        <v>20</v>
      </c>
      <c r="B2" s="63"/>
    </row>
    <row r="5" spans="1:6" x14ac:dyDescent="0.3">
      <c r="B5" s="60">
        <v>1510</v>
      </c>
      <c r="C5" s="23" t="s">
        <v>65</v>
      </c>
    </row>
    <row r="6" spans="1:6" x14ac:dyDescent="0.3">
      <c r="B6" s="64">
        <v>201231</v>
      </c>
      <c r="C6" t="s">
        <v>177</v>
      </c>
      <c r="F6" s="15">
        <v>115065</v>
      </c>
    </row>
    <row r="8" spans="1:6" x14ac:dyDescent="0.3">
      <c r="B8" s="60">
        <v>1630</v>
      </c>
      <c r="C8" s="23" t="s">
        <v>178</v>
      </c>
      <c r="D8" s="23"/>
      <c r="F8" s="15"/>
    </row>
    <row r="9" spans="1:6" x14ac:dyDescent="0.3">
      <c r="B9" s="64">
        <v>201228</v>
      </c>
      <c r="C9" t="s">
        <v>179</v>
      </c>
      <c r="F9" s="15">
        <v>67323</v>
      </c>
    </row>
    <row r="11" spans="1:6" x14ac:dyDescent="0.3">
      <c r="B11" s="60">
        <v>1680</v>
      </c>
      <c r="C11" s="23" t="s">
        <v>104</v>
      </c>
      <c r="D11" s="23"/>
      <c r="E11" s="23"/>
    </row>
    <row r="12" spans="1:6" x14ac:dyDescent="0.3">
      <c r="B12" s="64">
        <v>191213</v>
      </c>
      <c r="C12" t="s">
        <v>197</v>
      </c>
      <c r="F12" s="15">
        <v>467.75</v>
      </c>
    </row>
    <row r="13" spans="1:6" x14ac:dyDescent="0.3">
      <c r="B13" s="64">
        <v>200609</v>
      </c>
      <c r="C13" t="s">
        <v>198</v>
      </c>
      <c r="F13" s="15">
        <v>5290</v>
      </c>
    </row>
    <row r="14" spans="1:6" x14ac:dyDescent="0.3">
      <c r="B14" s="64">
        <v>201217</v>
      </c>
      <c r="C14" t="s">
        <v>199</v>
      </c>
      <c r="F14" s="15">
        <v>166</v>
      </c>
    </row>
    <row r="15" spans="1:6" x14ac:dyDescent="0.3">
      <c r="C15" t="s">
        <v>119</v>
      </c>
      <c r="F15" s="15">
        <f>SUM(F12:F14)</f>
        <v>5923.75</v>
      </c>
    </row>
    <row r="17" spans="2:6" x14ac:dyDescent="0.3">
      <c r="B17" s="60">
        <v>1710</v>
      </c>
      <c r="C17" s="23" t="s">
        <v>176</v>
      </c>
      <c r="F17" s="15"/>
    </row>
    <row r="18" spans="2:6" x14ac:dyDescent="0.3">
      <c r="B18" s="64">
        <v>201230</v>
      </c>
      <c r="C18" t="s">
        <v>200</v>
      </c>
      <c r="F18" s="15">
        <v>522845</v>
      </c>
    </row>
    <row r="19" spans="2:6" x14ac:dyDescent="0.3">
      <c r="B19" s="64">
        <v>201231</v>
      </c>
      <c r="C19" t="s">
        <v>194</v>
      </c>
      <c r="F19" s="15">
        <v>425000</v>
      </c>
    </row>
    <row r="20" spans="2:6" x14ac:dyDescent="0.3">
      <c r="C20" t="s">
        <v>119</v>
      </c>
      <c r="F20" s="15">
        <f>SUM(F18:F19)</f>
        <v>947845</v>
      </c>
    </row>
    <row r="22" spans="2:6" x14ac:dyDescent="0.3">
      <c r="B22" s="60">
        <v>1790</v>
      </c>
      <c r="C22" s="23" t="s">
        <v>173</v>
      </c>
      <c r="D22" s="23"/>
      <c r="E22" s="23"/>
      <c r="F22" s="23"/>
    </row>
    <row r="23" spans="2:6" x14ac:dyDescent="0.3">
      <c r="B23" s="64">
        <v>201231</v>
      </c>
      <c r="C23" t="s">
        <v>180</v>
      </c>
      <c r="F23" s="15">
        <v>49484</v>
      </c>
    </row>
    <row r="25" spans="2:6" s="23" customFormat="1" x14ac:dyDescent="0.3">
      <c r="B25" s="60">
        <v>2440</v>
      </c>
      <c r="C25" s="23" t="s">
        <v>186</v>
      </c>
    </row>
    <row r="26" spans="2:6" x14ac:dyDescent="0.3">
      <c r="B26" s="64">
        <v>201231</v>
      </c>
      <c r="C26" t="s">
        <v>187</v>
      </c>
      <c r="F26" s="15">
        <v>254100</v>
      </c>
    </row>
    <row r="27" spans="2:6" x14ac:dyDescent="0.3">
      <c r="B27" s="64">
        <v>201231</v>
      </c>
      <c r="C27" t="s">
        <v>189</v>
      </c>
      <c r="F27" s="15">
        <v>-3691</v>
      </c>
    </row>
    <row r="28" spans="2:6" x14ac:dyDescent="0.3">
      <c r="B28" s="64">
        <v>201231</v>
      </c>
      <c r="C28" t="s">
        <v>188</v>
      </c>
      <c r="F28" s="15">
        <v>-1244</v>
      </c>
    </row>
    <row r="29" spans="2:6" x14ac:dyDescent="0.3">
      <c r="B29" s="64">
        <v>201231</v>
      </c>
      <c r="C29" t="s">
        <v>190</v>
      </c>
      <c r="F29" s="15">
        <v>-162</v>
      </c>
    </row>
    <row r="30" spans="2:6" x14ac:dyDescent="0.3">
      <c r="B30" s="64">
        <v>201231</v>
      </c>
      <c r="C30" t="s">
        <v>191</v>
      </c>
      <c r="F30" s="15">
        <v>-1250</v>
      </c>
    </row>
    <row r="31" spans="2:6" x14ac:dyDescent="0.3">
      <c r="C31" t="s">
        <v>119</v>
      </c>
      <c r="F31" s="15">
        <f>SUM(F26:F30)</f>
        <v>247753</v>
      </c>
    </row>
    <row r="33" spans="2:6" x14ac:dyDescent="0.3">
      <c r="B33" s="60">
        <v>2514</v>
      </c>
      <c r="C33" s="23" t="s">
        <v>105</v>
      </c>
      <c r="D33" s="23"/>
      <c r="E33" s="23"/>
    </row>
    <row r="34" spans="2:6" x14ac:dyDescent="0.3">
      <c r="B34" s="64">
        <v>191231</v>
      </c>
      <c r="C34" t="s">
        <v>181</v>
      </c>
      <c r="F34" s="15">
        <v>19413</v>
      </c>
    </row>
    <row r="35" spans="2:6" x14ac:dyDescent="0.3">
      <c r="B35" s="64">
        <v>201231</v>
      </c>
      <c r="C35" t="s">
        <v>210</v>
      </c>
      <c r="F35" s="15">
        <v>16089</v>
      </c>
    </row>
    <row r="36" spans="2:6" x14ac:dyDescent="0.3">
      <c r="B36" s="64">
        <v>201231</v>
      </c>
      <c r="C36" t="s">
        <v>209</v>
      </c>
      <c r="F36" s="15">
        <v>13630</v>
      </c>
    </row>
    <row r="37" spans="2:6" x14ac:dyDescent="0.3">
      <c r="C37" t="s">
        <v>119</v>
      </c>
      <c r="F37" s="15">
        <f>SUM(F34:F35)</f>
        <v>35502</v>
      </c>
    </row>
    <row r="39" spans="2:6" x14ac:dyDescent="0.3">
      <c r="B39" s="60">
        <v>2890</v>
      </c>
      <c r="C39" s="23" t="s">
        <v>111</v>
      </c>
    </row>
    <row r="40" spans="2:6" x14ac:dyDescent="0.3">
      <c r="B40" s="64">
        <v>191031</v>
      </c>
      <c r="C40" t="s">
        <v>201</v>
      </c>
      <c r="F40" s="15">
        <v>450</v>
      </c>
    </row>
    <row r="42" spans="2:6" x14ac:dyDescent="0.3">
      <c r="B42" s="60">
        <v>2920</v>
      </c>
      <c r="C42" s="23" t="s">
        <v>182</v>
      </c>
    </row>
    <row r="43" spans="2:6" x14ac:dyDescent="0.3">
      <c r="B43" s="64">
        <v>201231</v>
      </c>
      <c r="C43" t="s">
        <v>183</v>
      </c>
      <c r="F43" s="15">
        <v>157215</v>
      </c>
    </row>
    <row r="44" spans="2:6" x14ac:dyDescent="0.3">
      <c r="F44" s="15"/>
    </row>
    <row r="45" spans="2:6" x14ac:dyDescent="0.3">
      <c r="B45" s="60">
        <v>2941</v>
      </c>
      <c r="C45" s="23" t="s">
        <v>184</v>
      </c>
      <c r="D45" s="23"/>
      <c r="F45" s="15"/>
    </row>
    <row r="46" spans="2:6" x14ac:dyDescent="0.3">
      <c r="B46" s="64">
        <v>201231</v>
      </c>
      <c r="C46" t="s">
        <v>185</v>
      </c>
      <c r="F46" s="15">
        <v>49396</v>
      </c>
    </row>
    <row r="48" spans="2:6" x14ac:dyDescent="0.3">
      <c r="B48" s="60">
        <v>2990</v>
      </c>
      <c r="C48" s="23" t="s">
        <v>174</v>
      </c>
      <c r="D48" s="23"/>
      <c r="E48" s="23"/>
      <c r="F48" s="23"/>
    </row>
    <row r="49" spans="2:6" x14ac:dyDescent="0.3">
      <c r="B49" s="64">
        <v>201027</v>
      </c>
      <c r="C49" t="s">
        <v>202</v>
      </c>
      <c r="F49" s="15">
        <v>79500</v>
      </c>
    </row>
    <row r="50" spans="2:6" x14ac:dyDescent="0.3">
      <c r="B50" s="64">
        <v>201222</v>
      </c>
      <c r="C50" t="s">
        <v>203</v>
      </c>
      <c r="F50" s="15">
        <v>1703000</v>
      </c>
    </row>
    <row r="51" spans="2:6" x14ac:dyDescent="0.3">
      <c r="B51" s="64">
        <v>201231</v>
      </c>
      <c r="C51" t="s">
        <v>192</v>
      </c>
      <c r="F51" s="15">
        <v>380</v>
      </c>
    </row>
    <row r="52" spans="2:6" x14ac:dyDescent="0.3">
      <c r="B52" s="64">
        <v>201231</v>
      </c>
      <c r="C52" t="s">
        <v>193</v>
      </c>
      <c r="F52" s="15">
        <v>166.5</v>
      </c>
    </row>
    <row r="53" spans="2:6" x14ac:dyDescent="0.3">
      <c r="B53" s="64">
        <v>201231</v>
      </c>
      <c r="C53" t="s">
        <v>217</v>
      </c>
      <c r="F53" s="15">
        <v>35000</v>
      </c>
    </row>
    <row r="54" spans="2:6" x14ac:dyDescent="0.3">
      <c r="C54" t="s">
        <v>119</v>
      </c>
      <c r="F54" s="15">
        <f>SUM(F49:F53)</f>
        <v>1818046.5</v>
      </c>
    </row>
  </sheetData>
  <pageMargins left="0.70866141732283472" right="0.70866141732283472" top="0.59055118110236227" bottom="0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0" workbookViewId="0">
      <selection activeCell="Q27" sqref="Q27"/>
    </sheetView>
  </sheetViews>
  <sheetFormatPr defaultRowHeight="14.4" x14ac:dyDescent="0.3"/>
  <cols>
    <col min="1" max="1" width="6.88671875" customWidth="1"/>
    <col min="9" max="9" width="11.44140625" style="15" bestFit="1" customWidth="1"/>
  </cols>
  <sheetData>
    <row r="1" spans="1:9" x14ac:dyDescent="0.3">
      <c r="A1" s="60" t="s">
        <v>19</v>
      </c>
      <c r="B1" s="23"/>
      <c r="C1" s="23"/>
    </row>
    <row r="2" spans="1:9" x14ac:dyDescent="0.3">
      <c r="A2" s="32" t="s">
        <v>20</v>
      </c>
      <c r="B2" s="32"/>
    </row>
    <row r="5" spans="1:9" x14ac:dyDescent="0.3">
      <c r="B5">
        <v>1630</v>
      </c>
      <c r="C5" t="s">
        <v>103</v>
      </c>
    </row>
    <row r="6" spans="1:9" x14ac:dyDescent="0.3">
      <c r="C6" t="s">
        <v>102</v>
      </c>
      <c r="G6" t="s">
        <v>100</v>
      </c>
      <c r="I6" s="15">
        <v>-280</v>
      </c>
    </row>
    <row r="9" spans="1:9" x14ac:dyDescent="0.3">
      <c r="B9">
        <v>1680</v>
      </c>
      <c r="C9" t="s">
        <v>104</v>
      </c>
    </row>
    <row r="10" spans="1:9" x14ac:dyDescent="0.3">
      <c r="C10" t="s">
        <v>101</v>
      </c>
      <c r="I10" s="15">
        <v>467.75</v>
      </c>
    </row>
    <row r="13" spans="1:9" x14ac:dyDescent="0.3">
      <c r="B13">
        <v>1790</v>
      </c>
      <c r="C13" t="s">
        <v>139</v>
      </c>
    </row>
    <row r="14" spans="1:9" x14ac:dyDescent="0.3">
      <c r="C14" t="s">
        <v>140</v>
      </c>
      <c r="I14" s="15">
        <v>3748</v>
      </c>
    </row>
    <row r="15" spans="1:9" x14ac:dyDescent="0.3">
      <c r="C15" t="s">
        <v>141</v>
      </c>
      <c r="I15" s="15">
        <v>10167.26</v>
      </c>
    </row>
    <row r="16" spans="1:9" x14ac:dyDescent="0.3">
      <c r="C16" t="s">
        <v>142</v>
      </c>
      <c r="E16" t="s">
        <v>167</v>
      </c>
      <c r="I16" s="52">
        <v>16923</v>
      </c>
    </row>
    <row r="17" spans="2:9" x14ac:dyDescent="0.3">
      <c r="I17" s="15">
        <f>SUM(I14:I16)</f>
        <v>30838.260000000002</v>
      </c>
    </row>
    <row r="19" spans="2:9" x14ac:dyDescent="0.3">
      <c r="B19">
        <v>2514</v>
      </c>
      <c r="C19" t="s">
        <v>105</v>
      </c>
    </row>
    <row r="20" spans="2:9" x14ac:dyDescent="0.3">
      <c r="C20" t="s">
        <v>106</v>
      </c>
      <c r="E20" t="s">
        <v>159</v>
      </c>
      <c r="I20" s="15">
        <v>12191</v>
      </c>
    </row>
    <row r="21" spans="2:9" x14ac:dyDescent="0.3">
      <c r="C21" t="s">
        <v>107</v>
      </c>
      <c r="I21" s="52">
        <v>19413</v>
      </c>
    </row>
    <row r="22" spans="2:9" x14ac:dyDescent="0.3">
      <c r="C22" t="s">
        <v>108</v>
      </c>
      <c r="I22" s="15">
        <f>SUM(I20:I21)</f>
        <v>31604</v>
      </c>
    </row>
    <row r="25" spans="2:9" x14ac:dyDescent="0.3">
      <c r="B25">
        <v>2710</v>
      </c>
      <c r="C25" t="s">
        <v>109</v>
      </c>
      <c r="I25" s="15">
        <v>35037</v>
      </c>
    </row>
    <row r="28" spans="2:9" x14ac:dyDescent="0.3">
      <c r="B28">
        <v>2731</v>
      </c>
      <c r="C28" t="s">
        <v>110</v>
      </c>
      <c r="I28" s="15">
        <v>48756</v>
      </c>
    </row>
    <row r="31" spans="2:9" x14ac:dyDescent="0.3">
      <c r="B31">
        <v>2890</v>
      </c>
      <c r="C31" t="s">
        <v>111</v>
      </c>
    </row>
    <row r="32" spans="2:9" x14ac:dyDescent="0.3">
      <c r="C32" t="s">
        <v>112</v>
      </c>
      <c r="I32" s="15">
        <v>450</v>
      </c>
    </row>
    <row r="33" spans="2:9" x14ac:dyDescent="0.3">
      <c r="C33" t="s">
        <v>113</v>
      </c>
      <c r="I33" s="52">
        <v>671</v>
      </c>
    </row>
    <row r="34" spans="2:9" x14ac:dyDescent="0.3">
      <c r="I34" s="15">
        <f>SUM(I32:I33)</f>
        <v>1121</v>
      </c>
    </row>
    <row r="36" spans="2:9" x14ac:dyDescent="0.3">
      <c r="B36">
        <v>2990</v>
      </c>
      <c r="C36" t="s">
        <v>114</v>
      </c>
    </row>
    <row r="37" spans="2:9" x14ac:dyDescent="0.3">
      <c r="C37" t="s">
        <v>115</v>
      </c>
      <c r="I37" s="15">
        <v>1550000</v>
      </c>
    </row>
    <row r="38" spans="2:9" x14ac:dyDescent="0.3">
      <c r="C38" t="s">
        <v>116</v>
      </c>
      <c r="I38" s="15">
        <v>451150</v>
      </c>
    </row>
    <row r="39" spans="2:9" x14ac:dyDescent="0.3">
      <c r="C39" t="s">
        <v>117</v>
      </c>
      <c r="I39" s="15">
        <v>57324</v>
      </c>
    </row>
    <row r="40" spans="2:9" x14ac:dyDescent="0.3">
      <c r="C40" t="s">
        <v>118</v>
      </c>
      <c r="I40" s="52">
        <v>25000</v>
      </c>
    </row>
    <row r="41" spans="2:9" x14ac:dyDescent="0.3">
      <c r="C41" t="s">
        <v>119</v>
      </c>
      <c r="I41" s="15">
        <f>SUM(I37:I40)</f>
        <v>2083474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FB 2020</vt:lpstr>
      <vt:lpstr>RR 2020</vt:lpstr>
      <vt:lpstr>BR 2020</vt:lpstr>
      <vt:lpstr>Avstämning HB</vt:lpstr>
      <vt:lpstr>Kontounderlag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 Nilsson</dc:creator>
  <cp:lastModifiedBy>Södergården</cp:lastModifiedBy>
  <cp:lastPrinted>2021-02-23T09:17:26Z</cp:lastPrinted>
  <dcterms:created xsi:type="dcterms:W3CDTF">2015-06-05T18:19:34Z</dcterms:created>
  <dcterms:modified xsi:type="dcterms:W3CDTF">2021-02-24T15:48:50Z</dcterms:modified>
</cp:coreProperties>
</file>